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wnloads\New folder\No Macros\"/>
    </mc:Choice>
  </mc:AlternateContent>
  <xr:revisionPtr revIDLastSave="0" documentId="13_ncr:1_{9AB8BC49-D008-41C6-81A7-C2F36CE78EC9}" xr6:coauthVersionLast="47" xr6:coauthVersionMax="47" xr10:uidLastSave="{00000000-0000-0000-0000-000000000000}"/>
  <workbookProtection workbookAlgorithmName="SHA-512" workbookHashValue="tr4BFws5gvZYl7ZCGPzM9V5IX3MTJWZfV/z3KZ7G4HvRYwmMHTEyFKZ/LJ64nxB1WKrsp+JAZMbcqRU/Cp8H8g==" workbookSaltValue="W1dRjFBNAeHBZyi1JCM2lg==" workbookSpinCount="100000" lockStructure="1"/>
  <bookViews>
    <workbookView xWindow="-103" yWindow="-103" windowWidth="33120" windowHeight="18000" firstSheet="1" activeTab="1" xr2:uid="{00000000-000D-0000-FFFF-FFFF00000000}"/>
  </bookViews>
  <sheets>
    <sheet name="REV CTRL" sheetId="4" state="hidden" r:id="rId1"/>
    <sheet name="Results" sheetId="1" r:id="rId2"/>
    <sheet name="LV OD Calc" sheetId="2" r:id="rId3"/>
    <sheet name="HV OD Calc" sheetId="3" r:id="rId4"/>
  </sheets>
  <definedNames>
    <definedName name="_10uL_Values" localSheetId="1">Results!$E$23:$P$30</definedName>
    <definedName name="_10uL_Values_1" localSheetId="1">Results!$E$23:$P$30</definedName>
    <definedName name="_2uL_Values_1" localSheetId="1">Results!$E$23:$P$30</definedName>
    <definedName name="_300uL_Values" localSheetId="1">Results!$E$45:$P$52</definedName>
    <definedName name="_xlnm.Print_Area" localSheetId="3">'HV OD Calc'!$A$1:$P$43</definedName>
    <definedName name="_xlnm.Print_Area" localSheetId="2">'LV OD Calc'!$A$1:$P$44</definedName>
    <definedName name="_xlnm.Print_Area" localSheetId="1">Results!$A$1:$T$66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0" i="1" l="1"/>
  <c r="L40" i="1"/>
  <c r="K40" i="1"/>
  <c r="J40" i="1"/>
  <c r="I40" i="1"/>
  <c r="H40" i="1"/>
  <c r="G40" i="1"/>
  <c r="F40" i="1"/>
  <c r="E40" i="1"/>
  <c r="E18" i="1"/>
  <c r="Y23" i="1"/>
  <c r="Q23" i="1"/>
  <c r="R23" i="1" a="1"/>
  <c r="R23" i="1" s="1"/>
  <c r="Q24" i="1"/>
  <c r="Q25" i="1"/>
  <c r="Q26" i="1"/>
  <c r="Q27" i="1"/>
  <c r="Q28" i="1"/>
  <c r="Q29" i="1"/>
  <c r="Q30" i="1"/>
  <c r="R24" i="1" a="1"/>
  <c r="R24" i="1" s="1"/>
  <c r="R25" i="1" a="1"/>
  <c r="R25" i="1" s="1"/>
  <c r="R26" i="1" a="1"/>
  <c r="R26" i="1" s="1"/>
  <c r="R27" i="1" a="1"/>
  <c r="R27" i="1" s="1"/>
  <c r="R28" i="1" a="1"/>
  <c r="R28" i="1" s="1"/>
  <c r="R29" i="1" a="1"/>
  <c r="R29" i="1" s="1"/>
  <c r="R30" i="1" a="1"/>
  <c r="R30" i="1" s="1"/>
  <c r="Q31" i="1"/>
  <c r="R32" i="1"/>
  <c r="Y45" i="1"/>
  <c r="Z45" i="1"/>
  <c r="S27" i="1" l="1" a="1"/>
  <c r="S27" i="1" s="1"/>
  <c r="S29" i="1" a="1"/>
  <c r="S29" i="1" s="1"/>
  <c r="S25" i="1" a="1"/>
  <c r="S25" i="1" s="1"/>
  <c r="S24" i="1" a="1"/>
  <c r="S24" i="1" s="1"/>
  <c r="S33" i="1" a="1"/>
  <c r="S33" i="1" s="1"/>
  <c r="S30" i="1" a="1"/>
  <c r="S30" i="1" s="1"/>
  <c r="S28" i="1" a="1"/>
  <c r="S28" i="1" s="1"/>
  <c r="S26" i="1" a="1"/>
  <c r="S26" i="1" s="1"/>
  <c r="S23" i="1" a="1"/>
  <c r="S23" i="1" s="1"/>
  <c r="S5" i="1" l="1"/>
  <c r="N54" i="1" a="1"/>
  <c r="N54" i="1" s="1"/>
  <c r="M54" i="1" a="1"/>
  <c r="M54" i="1" s="1"/>
  <c r="L54" i="1" a="1"/>
  <c r="L54" i="1" s="1"/>
  <c r="K54" i="1" a="1"/>
  <c r="K54" i="1" s="1"/>
  <c r="J54" i="1" a="1"/>
  <c r="J54" i="1" s="1"/>
  <c r="I54" i="1" a="1"/>
  <c r="I54" i="1" s="1"/>
  <c r="H54" i="1" a="1"/>
  <c r="H54" i="1" s="1"/>
  <c r="G54" i="1" a="1"/>
  <c r="G54" i="1" s="1"/>
  <c r="F54" i="1" a="1"/>
  <c r="F54" i="1" s="1"/>
  <c r="E54" i="1" a="1"/>
  <c r="E54" i="1" s="1"/>
  <c r="R52" i="1" a="1"/>
  <c r="R52" i="1" s="1"/>
  <c r="R51" i="1" a="1"/>
  <c r="R51" i="1" s="1"/>
  <c r="R50" i="1" a="1"/>
  <c r="R50" i="1" s="1"/>
  <c r="R49" i="1" a="1"/>
  <c r="R49" i="1" s="1"/>
  <c r="R48" i="1" a="1"/>
  <c r="R48" i="1" s="1"/>
  <c r="R47" i="1" a="1"/>
  <c r="R47" i="1" s="1"/>
  <c r="R46" i="1" a="1"/>
  <c r="R46" i="1" s="1"/>
  <c r="R45" i="1" a="1"/>
  <c r="R45" i="1" s="1"/>
  <c r="N32" i="1" a="1"/>
  <c r="N32" i="1" s="1"/>
  <c r="G32" i="1" a="1"/>
  <c r="G32" i="1" s="1"/>
  <c r="H32" i="1" a="1"/>
  <c r="H32" i="1" s="1"/>
  <c r="I32" i="1" a="1"/>
  <c r="I32" i="1" s="1"/>
  <c r="J32" i="1" a="1"/>
  <c r="J32" i="1" s="1"/>
  <c r="K32" i="1" a="1"/>
  <c r="K32" i="1" s="1"/>
  <c r="L32" i="1" a="1"/>
  <c r="L32" i="1" s="1"/>
  <c r="M32" i="1" a="1"/>
  <c r="M32" i="1" s="1"/>
  <c r="F32" i="1" a="1"/>
  <c r="F32" i="1" s="1"/>
  <c r="E32" i="1" a="1"/>
  <c r="E32" i="1" s="1"/>
  <c r="Z14" i="1" l="1"/>
  <c r="Y14" i="1"/>
  <c r="E19" i="1" s="1"/>
  <c r="E41" i="1" l="1"/>
  <c r="N53" i="1"/>
  <c r="N55" i="1" s="1" a="1"/>
  <c r="N55" i="1" s="1"/>
  <c r="M53" i="1"/>
  <c r="M55" i="1" s="1" a="1"/>
  <c r="M55" i="1" s="1"/>
  <c r="L53" i="1"/>
  <c r="L55" i="1" s="1" a="1"/>
  <c r="L55" i="1" s="1"/>
  <c r="K53" i="1"/>
  <c r="K55" i="1" s="1" a="1"/>
  <c r="K55" i="1" s="1"/>
  <c r="J53" i="1"/>
  <c r="J55" i="1" s="1" a="1"/>
  <c r="J55" i="1" s="1"/>
  <c r="I53" i="1"/>
  <c r="I55" i="1" s="1" a="1"/>
  <c r="I55" i="1" s="1"/>
  <c r="H53" i="1"/>
  <c r="H55" i="1" s="1" a="1"/>
  <c r="H55" i="1" s="1"/>
  <c r="G53" i="1"/>
  <c r="G55" i="1" s="1" a="1"/>
  <c r="G55" i="1" s="1"/>
  <c r="F53" i="1"/>
  <c r="F55" i="1" s="1" a="1"/>
  <c r="F55" i="1" s="1"/>
  <c r="E53" i="1"/>
  <c r="E55" i="1" s="1" a="1"/>
  <c r="E55" i="1" s="1"/>
  <c r="Q52" i="1"/>
  <c r="S52" i="1" s="1" a="1"/>
  <c r="S52" i="1" s="1"/>
  <c r="Q51" i="1"/>
  <c r="S51" i="1" s="1" a="1"/>
  <c r="S51" i="1" s="1"/>
  <c r="Q50" i="1"/>
  <c r="S50" i="1" s="1" a="1"/>
  <c r="S50" i="1" s="1"/>
  <c r="Q49" i="1"/>
  <c r="S49" i="1" s="1" a="1"/>
  <c r="S49" i="1" s="1"/>
  <c r="Q48" i="1"/>
  <c r="S48" i="1" s="1" a="1"/>
  <c r="S48" i="1" s="1"/>
  <c r="Q47" i="1"/>
  <c r="S47" i="1" s="1" a="1"/>
  <c r="S47" i="1" s="1"/>
  <c r="Q46" i="1"/>
  <c r="S46" i="1" s="1" a="1"/>
  <c r="S46" i="1" s="1"/>
  <c r="Q45" i="1"/>
  <c r="S45" i="1" s="1" a="1"/>
  <c r="S45" i="1" s="1"/>
  <c r="T45" i="1" s="1" a="1"/>
  <c r="T45" i="1" s="1"/>
  <c r="N31" i="1"/>
  <c r="N33" i="1" s="1" a="1"/>
  <c r="N33" i="1" s="1"/>
  <c r="M31" i="1"/>
  <c r="M33" i="1" s="1" a="1"/>
  <c r="M33" i="1" s="1"/>
  <c r="L31" i="1"/>
  <c r="L33" i="1" s="1" a="1"/>
  <c r="L33" i="1" s="1"/>
  <c r="K31" i="1"/>
  <c r="K33" i="1" s="1" a="1"/>
  <c r="K33" i="1" s="1"/>
  <c r="J31" i="1"/>
  <c r="J33" i="1" s="1" a="1"/>
  <c r="J33" i="1" s="1"/>
  <c r="I31" i="1"/>
  <c r="I33" i="1" s="1" a="1"/>
  <c r="I33" i="1" s="1"/>
  <c r="H31" i="1"/>
  <c r="H33" i="1" s="1" a="1"/>
  <c r="H33" i="1" s="1"/>
  <c r="G31" i="1"/>
  <c r="G33" i="1" s="1" a="1"/>
  <c r="G33" i="1" s="1"/>
  <c r="F31" i="1"/>
  <c r="F33" i="1" s="1" a="1"/>
  <c r="F33" i="1" s="1"/>
  <c r="E31" i="1"/>
  <c r="E33" i="1" s="1" a="1"/>
  <c r="E33" i="1" s="1"/>
  <c r="L35" i="3" l="1"/>
  <c r="K35" i="3"/>
  <c r="J35" i="3"/>
  <c r="I35" i="3"/>
  <c r="H35" i="3"/>
  <c r="G35" i="3"/>
  <c r="F35" i="3"/>
  <c r="E35" i="3"/>
  <c r="D35" i="3"/>
  <c r="C35" i="3"/>
  <c r="L34" i="3"/>
  <c r="K34" i="3"/>
  <c r="J34" i="3"/>
  <c r="I34" i="3"/>
  <c r="H34" i="3"/>
  <c r="G34" i="3"/>
  <c r="F34" i="3"/>
  <c r="E34" i="3"/>
  <c r="D34" i="3"/>
  <c r="C34" i="3"/>
  <c r="L33" i="3"/>
  <c r="K33" i="3"/>
  <c r="J33" i="3"/>
  <c r="I33" i="3"/>
  <c r="H33" i="3"/>
  <c r="G33" i="3"/>
  <c r="F33" i="3"/>
  <c r="E33" i="3"/>
  <c r="D33" i="3"/>
  <c r="C33" i="3"/>
  <c r="L32" i="3"/>
  <c r="K32" i="3"/>
  <c r="J32" i="3"/>
  <c r="I32" i="3"/>
  <c r="H32" i="3"/>
  <c r="G32" i="3"/>
  <c r="F32" i="3"/>
  <c r="E32" i="3"/>
  <c r="D32" i="3"/>
  <c r="C32" i="3"/>
  <c r="L31" i="3"/>
  <c r="K31" i="3"/>
  <c r="J31" i="3"/>
  <c r="I31" i="3"/>
  <c r="H31" i="3"/>
  <c r="G31" i="3"/>
  <c r="F31" i="3"/>
  <c r="E31" i="3"/>
  <c r="D31" i="3"/>
  <c r="C31" i="3"/>
  <c r="L30" i="3"/>
  <c r="K30" i="3"/>
  <c r="J30" i="3"/>
  <c r="I30" i="3"/>
  <c r="H30" i="3"/>
  <c r="G30" i="3"/>
  <c r="F30" i="3"/>
  <c r="E30" i="3"/>
  <c r="D30" i="3"/>
  <c r="C30" i="3"/>
  <c r="L29" i="3"/>
  <c r="K29" i="3"/>
  <c r="J29" i="3"/>
  <c r="I29" i="3"/>
  <c r="H29" i="3"/>
  <c r="G29" i="3"/>
  <c r="F29" i="3"/>
  <c r="E29" i="3"/>
  <c r="D29" i="3"/>
  <c r="C29" i="3"/>
  <c r="L28" i="3"/>
  <c r="K28" i="3"/>
  <c r="J28" i="3"/>
  <c r="I28" i="3"/>
  <c r="H28" i="3"/>
  <c r="G28" i="3"/>
  <c r="F28" i="3"/>
  <c r="E28" i="3"/>
  <c r="D28" i="3"/>
  <c r="C28" i="3"/>
  <c r="C30" i="2"/>
  <c r="D30" i="2"/>
  <c r="E30" i="2"/>
  <c r="F30" i="2"/>
  <c r="G30" i="2"/>
  <c r="H30" i="2"/>
  <c r="I30" i="2"/>
  <c r="J30" i="2"/>
  <c r="K30" i="2"/>
  <c r="L30" i="2"/>
  <c r="C31" i="2"/>
  <c r="D31" i="2"/>
  <c r="E31" i="2"/>
  <c r="F31" i="2"/>
  <c r="G31" i="2"/>
  <c r="H31" i="2"/>
  <c r="I31" i="2"/>
  <c r="J31" i="2"/>
  <c r="K31" i="2"/>
  <c r="L31" i="2"/>
  <c r="C32" i="2"/>
  <c r="D32" i="2"/>
  <c r="E32" i="2"/>
  <c r="F32" i="2"/>
  <c r="G32" i="2"/>
  <c r="H32" i="2"/>
  <c r="I32" i="2"/>
  <c r="J32" i="2"/>
  <c r="K32" i="2"/>
  <c r="L32" i="2"/>
  <c r="C33" i="2"/>
  <c r="D33" i="2"/>
  <c r="E33" i="2"/>
  <c r="F33" i="2"/>
  <c r="G33" i="2"/>
  <c r="H33" i="2"/>
  <c r="I33" i="2"/>
  <c r="J33" i="2"/>
  <c r="K33" i="2"/>
  <c r="L33" i="2"/>
  <c r="C34" i="2"/>
  <c r="D34" i="2"/>
  <c r="E34" i="2"/>
  <c r="F34" i="2"/>
  <c r="G34" i="2"/>
  <c r="H34" i="2"/>
  <c r="I34" i="2"/>
  <c r="J34" i="2"/>
  <c r="K34" i="2"/>
  <c r="L34" i="2"/>
  <c r="C35" i="2"/>
  <c r="D35" i="2"/>
  <c r="E35" i="2"/>
  <c r="F35" i="2"/>
  <c r="G35" i="2"/>
  <c r="H35" i="2"/>
  <c r="I35" i="2"/>
  <c r="J35" i="2"/>
  <c r="K35" i="2"/>
  <c r="L35" i="2"/>
  <c r="L29" i="2"/>
  <c r="K29" i="2"/>
  <c r="J29" i="2"/>
  <c r="I29" i="2"/>
  <c r="H29" i="2"/>
  <c r="G29" i="2"/>
  <c r="F29" i="2"/>
  <c r="E29" i="2"/>
  <c r="D29" i="2"/>
  <c r="C29" i="2"/>
  <c r="L28" i="2"/>
  <c r="K28" i="2"/>
  <c r="J28" i="2"/>
  <c r="I28" i="2"/>
  <c r="H28" i="2"/>
  <c r="G28" i="2"/>
  <c r="F28" i="2"/>
  <c r="E28" i="2"/>
  <c r="D28" i="2"/>
  <c r="C28" i="2"/>
  <c r="Y46" i="1" l="1"/>
  <c r="Z46" i="1"/>
  <c r="AA46" i="1"/>
  <c r="AB46" i="1"/>
  <c r="AC46" i="1"/>
  <c r="AD46" i="1"/>
  <c r="AE46" i="1"/>
  <c r="AF46" i="1"/>
  <c r="AG46" i="1"/>
  <c r="AH46" i="1"/>
  <c r="Y47" i="1"/>
  <c r="Z47" i="1"/>
  <c r="AA47" i="1"/>
  <c r="AB47" i="1"/>
  <c r="AC47" i="1"/>
  <c r="AD47" i="1"/>
  <c r="AE47" i="1"/>
  <c r="AF47" i="1"/>
  <c r="AG47" i="1"/>
  <c r="AH47" i="1"/>
  <c r="Y48" i="1"/>
  <c r="Z48" i="1"/>
  <c r="AA48" i="1"/>
  <c r="AB48" i="1"/>
  <c r="AC48" i="1"/>
  <c r="AD48" i="1"/>
  <c r="AE48" i="1"/>
  <c r="AF48" i="1"/>
  <c r="AR48" i="1" s="1"/>
  <c r="AG48" i="1"/>
  <c r="AH48" i="1"/>
  <c r="Y49" i="1"/>
  <c r="Z49" i="1"/>
  <c r="AL49" i="1" s="1"/>
  <c r="AA49" i="1"/>
  <c r="AB49" i="1"/>
  <c r="AC49" i="1"/>
  <c r="AD49" i="1"/>
  <c r="AP49" i="1" s="1"/>
  <c r="AE49" i="1"/>
  <c r="AF49" i="1"/>
  <c r="AG49" i="1"/>
  <c r="AH49" i="1"/>
  <c r="AT49" i="1" s="1"/>
  <c r="Y50" i="1"/>
  <c r="Z50" i="1"/>
  <c r="AA50" i="1"/>
  <c r="AB50" i="1"/>
  <c r="AN50" i="1" s="1"/>
  <c r="AC50" i="1"/>
  <c r="AD50" i="1"/>
  <c r="AE50" i="1"/>
  <c r="AF50" i="1"/>
  <c r="AR50" i="1" s="1"/>
  <c r="AG50" i="1"/>
  <c r="AH50" i="1"/>
  <c r="Y51" i="1"/>
  <c r="Z51" i="1"/>
  <c r="AL51" i="1" s="1"/>
  <c r="AA51" i="1"/>
  <c r="AB51" i="1"/>
  <c r="AC51" i="1"/>
  <c r="AD51" i="1"/>
  <c r="AP51" i="1" s="1"/>
  <c r="AE51" i="1"/>
  <c r="AF51" i="1"/>
  <c r="AG51" i="1"/>
  <c r="AH51" i="1"/>
  <c r="AT51" i="1" s="1"/>
  <c r="Y52" i="1"/>
  <c r="Z52" i="1"/>
  <c r="AA52" i="1"/>
  <c r="AB52" i="1"/>
  <c r="AN52" i="1" s="1"/>
  <c r="AC52" i="1"/>
  <c r="AD52" i="1"/>
  <c r="AE52" i="1"/>
  <c r="AF52" i="1"/>
  <c r="AR52" i="1" s="1"/>
  <c r="AG52" i="1"/>
  <c r="AH52" i="1"/>
  <c r="AA45" i="1"/>
  <c r="AB45" i="1"/>
  <c r="AN45" i="1" s="1"/>
  <c r="AC45" i="1"/>
  <c r="AD45" i="1"/>
  <c r="AE45" i="1"/>
  <c r="AF45" i="1"/>
  <c r="AR45" i="1" s="1"/>
  <c r="AG45" i="1"/>
  <c r="AH45" i="1"/>
  <c r="AC14" i="1"/>
  <c r="AE14" i="1"/>
  <c r="AN48" i="1" l="1"/>
  <c r="AS52" i="1"/>
  <c r="AT47" i="1"/>
  <c r="AP47" i="1"/>
  <c r="AL47" i="1"/>
  <c r="AR46" i="1"/>
  <c r="AN46" i="1"/>
  <c r="Z57" i="1"/>
  <c r="Z56" i="1"/>
  <c r="AQ45" i="1"/>
  <c r="AM45" i="1"/>
  <c r="AO52" i="1"/>
  <c r="AQ51" i="1"/>
  <c r="AM51" i="1"/>
  <c r="AS50" i="1"/>
  <c r="AO50" i="1"/>
  <c r="AQ49" i="1"/>
  <c r="AM49" i="1"/>
  <c r="AS48" i="1"/>
  <c r="AO48" i="1"/>
  <c r="AQ47" i="1"/>
  <c r="AM47" i="1"/>
  <c r="AS46" i="1"/>
  <c r="AO46" i="1"/>
  <c r="F39" i="1" a="1"/>
  <c r="F39" i="1" s="1"/>
  <c r="L39" i="1" a="1"/>
  <c r="L39" i="1" s="1"/>
  <c r="J39" i="1" a="1"/>
  <c r="J39" i="1" s="1"/>
  <c r="H39" i="1" a="1"/>
  <c r="H39" i="1" s="1"/>
  <c r="AK52" i="1"/>
  <c r="M39" i="1" a="1"/>
  <c r="M39" i="1" s="1"/>
  <c r="AK50" i="1"/>
  <c r="K39" i="1" a="1"/>
  <c r="K39" i="1" s="1"/>
  <c r="AK48" i="1"/>
  <c r="I39" i="1" a="1"/>
  <c r="I39" i="1" s="1"/>
  <c r="AK46" i="1"/>
  <c r="G39" i="1" a="1"/>
  <c r="G39" i="1" s="1"/>
  <c r="Z54" i="1"/>
  <c r="AT45" i="1"/>
  <c r="AP45" i="1"/>
  <c r="AL45" i="1"/>
  <c r="AQ52" i="1"/>
  <c r="AM52" i="1"/>
  <c r="AS51" i="1"/>
  <c r="AO51" i="1"/>
  <c r="AK51" i="1"/>
  <c r="AQ50" i="1"/>
  <c r="AM50" i="1"/>
  <c r="AS49" i="1"/>
  <c r="AO49" i="1"/>
  <c r="AK49" i="1"/>
  <c r="AQ48" i="1"/>
  <c r="AM48" i="1"/>
  <c r="AS47" i="1"/>
  <c r="AO47" i="1"/>
  <c r="AK47" i="1"/>
  <c r="AQ46" i="1"/>
  <c r="AM46" i="1"/>
  <c r="AS45" i="1"/>
  <c r="AO45" i="1"/>
  <c r="AT52" i="1"/>
  <c r="AP52" i="1"/>
  <c r="AL52" i="1"/>
  <c r="AR51" i="1"/>
  <c r="AN51" i="1"/>
  <c r="AT50" i="1"/>
  <c r="AP50" i="1"/>
  <c r="AL50" i="1"/>
  <c r="AR49" i="1"/>
  <c r="AN49" i="1"/>
  <c r="AT48" i="1"/>
  <c r="AP48" i="1"/>
  <c r="AL48" i="1"/>
  <c r="AR47" i="1"/>
  <c r="AN47" i="1"/>
  <c r="AT46" i="1"/>
  <c r="AP46" i="1"/>
  <c r="AL46" i="1"/>
  <c r="AK45" i="1"/>
  <c r="AF14" i="1"/>
  <c r="AB14" i="1"/>
  <c r="Z23" i="1"/>
  <c r="AA23" i="1"/>
  <c r="AB23" i="1"/>
  <c r="AC23" i="1"/>
  <c r="AD23" i="1"/>
  <c r="AE23" i="1"/>
  <c r="AF23" i="1"/>
  <c r="AG23" i="1"/>
  <c r="AH23" i="1"/>
  <c r="Z24" i="1"/>
  <c r="AA24" i="1"/>
  <c r="AB24" i="1"/>
  <c r="AC24" i="1"/>
  <c r="AD24" i="1"/>
  <c r="AE24" i="1"/>
  <c r="AF24" i="1"/>
  <c r="AG24" i="1"/>
  <c r="AH24" i="1"/>
  <c r="Z25" i="1"/>
  <c r="AA25" i="1"/>
  <c r="AB25" i="1"/>
  <c r="AC25" i="1"/>
  <c r="AD25" i="1"/>
  <c r="AE25" i="1"/>
  <c r="AF25" i="1"/>
  <c r="AG25" i="1"/>
  <c r="AH25" i="1"/>
  <c r="Z26" i="1"/>
  <c r="AA26" i="1"/>
  <c r="AB26" i="1"/>
  <c r="AC26" i="1"/>
  <c r="AD26" i="1"/>
  <c r="AE26" i="1"/>
  <c r="AF26" i="1"/>
  <c r="AG26" i="1"/>
  <c r="AH26" i="1"/>
  <c r="Z27" i="1"/>
  <c r="AA27" i="1"/>
  <c r="AB27" i="1"/>
  <c r="AC27" i="1"/>
  <c r="AD27" i="1"/>
  <c r="AE27" i="1"/>
  <c r="AF27" i="1"/>
  <c r="AG27" i="1"/>
  <c r="AH27" i="1"/>
  <c r="Z28" i="1"/>
  <c r="AA28" i="1"/>
  <c r="AB28" i="1"/>
  <c r="AC28" i="1"/>
  <c r="AD28" i="1"/>
  <c r="AE28" i="1"/>
  <c r="AF28" i="1"/>
  <c r="AG28" i="1"/>
  <c r="AH28" i="1"/>
  <c r="Z29" i="1"/>
  <c r="AA29" i="1"/>
  <c r="AB29" i="1"/>
  <c r="AC29" i="1"/>
  <c r="AD29" i="1"/>
  <c r="AE29" i="1"/>
  <c r="AF29" i="1"/>
  <c r="AG29" i="1"/>
  <c r="AH29" i="1"/>
  <c r="Z30" i="1"/>
  <c r="AA30" i="1"/>
  <c r="AB30" i="1"/>
  <c r="AC30" i="1"/>
  <c r="AD30" i="1"/>
  <c r="AE30" i="1"/>
  <c r="AF30" i="1"/>
  <c r="AG30" i="1"/>
  <c r="AH30" i="1"/>
  <c r="Y27" i="1"/>
  <c r="Y28" i="1"/>
  <c r="Y29" i="1"/>
  <c r="Y30" i="1"/>
  <c r="Y24" i="1"/>
  <c r="Y25" i="1"/>
  <c r="Y26" i="1"/>
  <c r="R54" i="1"/>
  <c r="Q53" i="1"/>
  <c r="S55" i="1" l="1" a="1"/>
  <c r="S55" i="1" s="1"/>
  <c r="AK23" i="1"/>
  <c r="Z34" i="1" a="1"/>
  <c r="Z34" i="1" s="1"/>
  <c r="AM24" i="1"/>
  <c r="L41" i="1" a="1"/>
  <c r="L41" i="1" s="1"/>
  <c r="H41" i="1" a="1"/>
  <c r="H41" i="1" s="1"/>
  <c r="K41" i="1" a="1"/>
  <c r="K41" i="1" s="1"/>
  <c r="G41" i="1" a="1"/>
  <c r="G41" i="1" s="1"/>
  <c r="J41" i="1" a="1"/>
  <c r="J41" i="1" s="1"/>
  <c r="F41" i="1" a="1"/>
  <c r="F41" i="1" s="1"/>
  <c r="M41" i="1" a="1"/>
  <c r="M41" i="1" s="1"/>
  <c r="I41" i="1" a="1"/>
  <c r="I41" i="1" s="1"/>
  <c r="M17" i="1" a="1"/>
  <c r="M17" i="1" s="1"/>
  <c r="M18" i="1" s="1"/>
  <c r="L17" i="1" a="1"/>
  <c r="L17" i="1" s="1"/>
  <c r="L18" i="1" s="1"/>
  <c r="H17" i="1" a="1"/>
  <c r="H17" i="1" s="1"/>
  <c r="H18" i="1" s="1"/>
  <c r="K17" i="1" a="1"/>
  <c r="K17" i="1" s="1"/>
  <c r="K18" i="1" s="1"/>
  <c r="I17" i="1" a="1"/>
  <c r="I17" i="1" s="1"/>
  <c r="I18" i="1" s="1"/>
  <c r="G17" i="1" a="1"/>
  <c r="G17" i="1" s="1"/>
  <c r="G18" i="1" s="1"/>
  <c r="J17" i="1" a="1"/>
  <c r="J17" i="1" s="1"/>
  <c r="J18" i="1" s="1"/>
  <c r="F17" i="1" a="1"/>
  <c r="F17" i="1" s="1"/>
  <c r="F18" i="1" s="1"/>
  <c r="Z32" i="1"/>
  <c r="Z35" i="1"/>
  <c r="AO26" i="1"/>
  <c r="AN24" i="1"/>
  <c r="AR24" i="1"/>
  <c r="AL25" i="1"/>
  <c r="AP25" i="1"/>
  <c r="AT25" i="1"/>
  <c r="AN26" i="1"/>
  <c r="AR26" i="1"/>
  <c r="AL27" i="1"/>
  <c r="AP27" i="1"/>
  <c r="AT27" i="1"/>
  <c r="AN28" i="1"/>
  <c r="AR28" i="1"/>
  <c r="AL29" i="1"/>
  <c r="AP29" i="1"/>
  <c r="AT29" i="1"/>
  <c r="AN30" i="1"/>
  <c r="AR30" i="1"/>
  <c r="AM23" i="1"/>
  <c r="AQ23" i="1"/>
  <c r="AQ24" i="1"/>
  <c r="AS25" i="1"/>
  <c r="AQ26" i="1"/>
  <c r="AS27" i="1"/>
  <c r="AS29" i="1"/>
  <c r="AP23" i="1"/>
  <c r="AK24" i="1"/>
  <c r="AO24" i="1"/>
  <c r="AS24" i="1"/>
  <c r="AM25" i="1"/>
  <c r="AQ25" i="1"/>
  <c r="AK26" i="1"/>
  <c r="AS26" i="1"/>
  <c r="AM27" i="1"/>
  <c r="AQ27" i="1"/>
  <c r="AK28" i="1"/>
  <c r="AO28" i="1"/>
  <c r="AS28" i="1"/>
  <c r="AM29" i="1"/>
  <c r="AQ29" i="1"/>
  <c r="AK30" i="1"/>
  <c r="AO30" i="1"/>
  <c r="AS30" i="1"/>
  <c r="AN23" i="1"/>
  <c r="AR23" i="1"/>
  <c r="AQ28" i="1"/>
  <c r="AM30" i="1"/>
  <c r="AT23" i="1"/>
  <c r="AL24" i="1"/>
  <c r="AP24" i="1"/>
  <c r="AT24" i="1"/>
  <c r="AN25" i="1"/>
  <c r="AR25" i="1"/>
  <c r="AL26" i="1"/>
  <c r="AP26" i="1"/>
  <c r="AT26" i="1"/>
  <c r="AN27" i="1"/>
  <c r="AR27" i="1"/>
  <c r="AL28" i="1"/>
  <c r="AP28" i="1"/>
  <c r="AT28" i="1"/>
  <c r="AN29" i="1"/>
  <c r="AR29" i="1"/>
  <c r="AL30" i="1"/>
  <c r="AP30" i="1"/>
  <c r="AT30" i="1"/>
  <c r="AO23" i="1"/>
  <c r="AS23" i="1"/>
  <c r="AO25" i="1"/>
  <c r="AM26" i="1"/>
  <c r="AK27" i="1"/>
  <c r="AM28" i="1"/>
  <c r="AO29" i="1"/>
  <c r="AL23" i="1"/>
  <c r="AK25" i="1"/>
  <c r="AO27" i="1"/>
  <c r="AK29" i="1"/>
  <c r="AQ30" i="1"/>
  <c r="H56" i="1" a="1"/>
  <c r="H56" i="1" s="1"/>
  <c r="L56" i="1" a="1"/>
  <c r="L56" i="1" s="1"/>
  <c r="I56" i="1" a="1"/>
  <c r="I56" i="1" s="1"/>
  <c r="M56" i="1" a="1"/>
  <c r="M56" i="1" s="1"/>
  <c r="M34" i="1"/>
  <c r="J56" i="1" a="1"/>
  <c r="J56" i="1" s="1"/>
  <c r="F56" i="1" a="1"/>
  <c r="F56" i="1" s="1"/>
  <c r="E56" i="1" a="1"/>
  <c r="E56" i="1" s="1"/>
  <c r="N34" i="1"/>
  <c r="L34" i="1"/>
  <c r="J34" i="1"/>
  <c r="H34" i="1"/>
  <c r="F34" i="1"/>
  <c r="K34" i="1"/>
  <c r="G34" i="1"/>
  <c r="N56" i="1" a="1"/>
  <c r="N56" i="1" s="1"/>
  <c r="G56" i="1" a="1"/>
  <c r="G56" i="1" s="1"/>
  <c r="K56" i="1" a="1"/>
  <c r="K56" i="1" s="1"/>
  <c r="I34" i="1"/>
  <c r="E34" i="1"/>
  <c r="M19" i="1" l="1" a="1"/>
  <c r="M19" i="1" s="1"/>
  <c r="H19" i="1" a="1"/>
  <c r="H19" i="1" s="1"/>
  <c r="F19" i="1" a="1"/>
  <c r="F19" i="1" s="1"/>
  <c r="I19" i="1" a="1"/>
  <c r="I19" i="1" s="1"/>
  <c r="K19" i="1" a="1"/>
  <c r="K19" i="1" s="1"/>
  <c r="J19" i="1" a="1"/>
  <c r="J19" i="1" s="1"/>
  <c r="L19" i="1" a="1"/>
  <c r="L19" i="1" s="1"/>
  <c r="G19" i="1" a="1"/>
  <c r="G19" i="1" s="1"/>
  <c r="T29" i="1" l="1"/>
  <c r="T30" i="1"/>
  <c r="T26" i="1"/>
  <c r="T28" i="1"/>
  <c r="T27" i="1"/>
  <c r="T24" i="1"/>
  <c r="T25" i="1"/>
  <c r="T23" i="1" l="1"/>
  <c r="T8" i="1" s="1"/>
  <c r="T47" i="1" l="1" a="1"/>
  <c r="T47" i="1" s="1"/>
  <c r="T49" i="1" a="1"/>
  <c r="T49" i="1" s="1"/>
  <c r="T51" i="1" a="1"/>
  <c r="T51" i="1" s="1"/>
  <c r="T50" i="1" a="1"/>
  <c r="T50" i="1" s="1"/>
  <c r="T48" i="1" a="1"/>
  <c r="T48" i="1" s="1"/>
  <c r="T52" i="1" a="1"/>
  <c r="T52" i="1" s="1"/>
  <c r="T46" i="1" a="1"/>
  <c r="T46" i="1" s="1"/>
  <c r="T9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10uL Values" type="6" refreshedVersion="2" background="1" saveData="1">
    <textPr prompt="0" codePage="10006" firstRow="2" sourceFile="C:\Photometrics\10uL Values.txt" tab="0" comma="1" qualifier="none">
      <textFields count="15">
        <textField type="skip"/>
        <textField type="skip"/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2uL Values" type="6" refreshedVersion="0" background="1">
    <textPr prompt="0" sourceFile="U:\New 384 Head\Programming Stuph\HSL Output Maybe\2uL Values.txt">
      <textFields>
        <textField/>
      </textFields>
    </textPr>
  </connection>
  <connection id="3" xr16:uid="{00000000-0015-0000-FFFF-FFFF02000000}" name="2uL Values1" type="6" refreshedVersion="0" background="1">
    <textPr prompt="0" sourceFile="U:\New 384 Head\Programming Stuph\HSL Output Maybe\2uL Values.txt">
      <textFields>
        <textField/>
      </textFields>
    </textPr>
  </connection>
  <connection id="4" xr16:uid="{00000000-0015-0000-FFFF-FFFF03000000}" name="2uL Values10" type="6" refreshedVersion="0" background="1">
    <textPr prompt="0" sourceFile=" C:\Photometrics\2uL Values.txt">
      <textFields>
        <textField/>
      </textFields>
    </textPr>
  </connection>
  <connection id="5" xr16:uid="{00000000-0015-0000-FFFF-FFFF04000000}" name="2uL Values2" type="6" refreshedVersion="0" background="1">
    <textPr prompt="0" sourceFile="U:\New 384 Head\Programming Stuph\HSL Output Maybe\2uL Values.txt">
      <textFields>
        <textField/>
      </textFields>
    </textPr>
  </connection>
  <connection id="6" xr16:uid="{00000000-0015-0000-FFFF-FFFF05000000}" name="2uL Values3" type="6" refreshedVersion="0" background="1">
    <textPr prompt="0" sourceFile="U:\New 384 Head\Programming Stuph\HSL Output Maybe\2uL Values.txt">
      <textFields>
        <textField/>
      </textFields>
    </textPr>
  </connection>
  <connection id="7" xr16:uid="{00000000-0015-0000-FFFF-FFFF06000000}" name="2uL Values4" type="6" refreshedVersion="0" background="1">
    <textPr prompt="0" sourceFile="U:\New 384 Head\Programming Stuph\HSL Output Maybe\2uL Values.txt">
      <textFields>
        <textField/>
      </textFields>
    </textPr>
  </connection>
  <connection id="8" xr16:uid="{00000000-0015-0000-FFFF-FFFF07000000}" name="2uL Values5" type="6" refreshedVersion="0" background="1">
    <textPr prompt="0" sourceFile="U:\New 384 Head\Programming Stuph\HSL Output Maybe\2uL Values.txt">
      <textFields>
        <textField/>
      </textFields>
    </textPr>
  </connection>
  <connection id="9" xr16:uid="{00000000-0015-0000-FFFF-FFFF08000000}" name="2uL Values6" type="6" refreshedVersion="0" background="1">
    <textPr prompt="0" sourceFile="U:\New 384 Head\Programming Stuph\HSL Output Maybe\2uL Values.txt">
      <textFields>
        <textField/>
      </textFields>
    </textPr>
  </connection>
  <connection id="10" xr16:uid="{00000000-0015-0000-FFFF-FFFF09000000}" name="2uL Values7" type="6" refreshedVersion="0" background="1">
    <textPr prompt="0" sourceFile="U:\New 384 Head\Programming Stuph\HSL Output Maybe\2uL Values.txt">
      <textFields>
        <textField/>
      </textFields>
    </textPr>
  </connection>
  <connection id="11" xr16:uid="{00000000-0015-0000-FFFF-FFFF0A000000}" name="2uL Values8" type="6" refreshedVersion="0" background="1">
    <textPr prompt="0" sourceFile="U:\New 384 Head\Programming Stuph\HSL Output Maybe\2uL Values.txt">
      <textFields>
        <textField/>
      </textFields>
    </textPr>
  </connection>
  <connection id="12" xr16:uid="{00000000-0015-0000-FFFF-FFFF0B000000}" name="2uL Values9" type="6" refreshedVersion="0" background="1">
    <textPr prompt="0" sourceFile="U:\New 384 Head\Programming Stuph\HSL Output Maybe\2uL Values.txt">
      <textFields>
        <textField/>
      </textFields>
    </textPr>
  </connection>
  <connection id="13" xr16:uid="{00000000-0015-0000-FFFF-FFFF0C000000}" name="50uL Values" type="6" refreshedVersion="0" background="1">
    <textPr prompt="0" sourceFile="U:\New 384 Head\Programming Stuph\HSL Output Maybe\50uL Values.txt">
      <textFields>
        <textField/>
      </textFields>
    </textPr>
  </connection>
  <connection id="14" xr16:uid="{00000000-0015-0000-FFFF-FFFF0D000000}" name="high values" type="6" refreshedVersion="2" background="1" saveData="1">
    <textPr prompt="0" codePage="10006" firstRow="2" sourceFile="C:\Photometrics\high values.txt" tab="0" comma="1" qualifier="none">
      <textFields count="15">
        <textField type="skip"/>
        <textField type="skip"/>
        <textField type="skip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xr16:uid="{00000000-0015-0000-FFFF-FFFF0E000000}" name="HSL Output Maybe2uL Values" type="6" refreshedVersion="0" background="1">
    <textPr prompt="0" sourceFile="U:\New 384 Head\Programming Stuph\HSL Output Maybe2uL Values.txt">
      <textFields>
        <textField/>
      </textFields>
    </textPr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<sst xmlns="http://schemas.openxmlformats.org/spreadsheetml/2006/main" count="216" uniqueCount="89">
  <si>
    <t>Avg</t>
  </si>
  <si>
    <t>SD</t>
  </si>
  <si>
    <t>A</t>
  </si>
  <si>
    <t>B</t>
  </si>
  <si>
    <t>C</t>
  </si>
  <si>
    <t>D</t>
  </si>
  <si>
    <t>E</t>
  </si>
  <si>
    <t>F</t>
  </si>
  <si>
    <t>G</t>
  </si>
  <si>
    <t>H</t>
  </si>
  <si>
    <t>RESULTS</t>
  </si>
  <si>
    <t>Precision</t>
  </si>
  <si>
    <t>Solution 1</t>
  </si>
  <si>
    <t>Total</t>
  </si>
  <si>
    <t>Dispensed Mass (mg)</t>
  </si>
  <si>
    <t xml:space="preserve">Well Accuracy </t>
  </si>
  <si>
    <t>Well Mass</t>
  </si>
  <si>
    <t>Probe 1</t>
  </si>
  <si>
    <t>Probe 2</t>
  </si>
  <si>
    <t>Probe 3</t>
  </si>
  <si>
    <t>Probe 4</t>
  </si>
  <si>
    <t>Probe 5</t>
  </si>
  <si>
    <t>Probe 6</t>
  </si>
  <si>
    <t>Probe 7</t>
  </si>
  <si>
    <t>Probe 8</t>
  </si>
  <si>
    <t>REV</t>
  </si>
  <si>
    <t>ECO</t>
  </si>
  <si>
    <t>DATE</t>
  </si>
  <si>
    <t>DWN</t>
  </si>
  <si>
    <t>APVD</t>
  </si>
  <si>
    <t>CHANGE DESCRIPTION</t>
  </si>
  <si>
    <t>X1</t>
  </si>
  <si>
    <t>DGM</t>
  </si>
  <si>
    <t>CREATED</t>
  </si>
  <si>
    <t>TEMP,VERIF,ML PREP,8 CH</t>
  </si>
  <si>
    <t>P/N:</t>
  </si>
  <si>
    <t>REV:</t>
  </si>
  <si>
    <t>X2</t>
  </si>
  <si>
    <t>Extended CV to columns 1-10 instead of 1-8.</t>
  </si>
  <si>
    <t>X3</t>
  </si>
  <si>
    <t>Changed low volume accuracy from 10% to 8%, low volume CV from 6% to 5%, and photometric "CV" to "CV &lt;X%"</t>
  </si>
  <si>
    <t>X4</t>
  </si>
  <si>
    <t>Added Balance ID, Temp, Humidity, and signature/date fields. Added actual volume to all titles</t>
  </si>
  <si>
    <t>Low Volume (10 µL) Adjusted OD Results</t>
  </si>
  <si>
    <t>High Volume (250 µL) Adjusted OD Results</t>
  </si>
  <si>
    <t>Low Volume (10 µL) Mass Results</t>
  </si>
  <si>
    <t>Low Volume (10 µL) Photometric Results</t>
  </si>
  <si>
    <t>High Volume (250 µL) Mass Results</t>
  </si>
  <si>
    <t>High Volume (250 µL) Photometric Results</t>
  </si>
  <si>
    <t>Trueness</t>
  </si>
  <si>
    <t>10 uL</t>
  </si>
  <si>
    <t>250 uL</t>
  </si>
  <si>
    <t>Math Check</t>
  </si>
  <si>
    <t>High Limit</t>
  </si>
  <si>
    <t>Low Limit</t>
  </si>
  <si>
    <t>6604526-02</t>
  </si>
  <si>
    <t>Microlab Prep 8-Probe Head Verification</t>
  </si>
  <si>
    <t>8 MPH S/N</t>
  </si>
  <si>
    <t>Balance ID</t>
  </si>
  <si>
    <t>Reader ID</t>
  </si>
  <si>
    <r>
      <t>Density (g/cm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</si>
  <si>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r>
      <t>Temperature (15</t>
    </r>
    <r>
      <rPr>
        <b/>
        <sz val="11"/>
        <color theme="1"/>
        <rFont val="Calibri"/>
        <family val="2"/>
      </rPr>
      <t>–35°C)</t>
    </r>
  </si>
  <si>
    <t>When copying data into spreadsheet, paste Values Only:</t>
  </si>
  <si>
    <t>Signature</t>
  </si>
  <si>
    <t>Date</t>
  </si>
  <si>
    <t>Low volume result</t>
  </si>
  <si>
    <t>High volume result</t>
  </si>
  <si>
    <t>YELLOW FIELDS REQUIRE INPUT</t>
  </si>
  <si>
    <t>Beautified template based on Marketing review. Reverted PASS/FAIL results to only calculated from the channel's average accuracy.</t>
  </si>
  <si>
    <t>Corrected criteria for low volume test results chart.</t>
  </si>
  <si>
    <t>SES</t>
  </si>
  <si>
    <t>Test Volume (uL)</t>
  </si>
  <si>
    <t>Test Mass (mg)</t>
  </si>
  <si>
    <r>
      <t xml:space="preserve">CV </t>
    </r>
    <r>
      <rPr>
        <b/>
        <sz val="10"/>
        <color theme="1"/>
        <rFont val="Calibri"/>
        <family val="2"/>
      </rPr>
      <t>≤</t>
    </r>
    <r>
      <rPr>
        <b/>
        <sz val="10"/>
        <color theme="1"/>
        <rFont val="Arial"/>
        <family val="2"/>
      </rPr>
      <t>2.0%</t>
    </r>
  </si>
  <si>
    <r>
      <t xml:space="preserve">CV </t>
    </r>
    <r>
      <rPr>
        <b/>
        <sz val="11"/>
        <color theme="1"/>
        <rFont val="Calibri"/>
        <family val="2"/>
      </rPr>
      <t>≤</t>
    </r>
    <r>
      <rPr>
        <b/>
        <sz val="11"/>
        <color theme="1"/>
        <rFont val="Arial"/>
        <family val="2"/>
      </rPr>
      <t>5%</t>
    </r>
  </si>
  <si>
    <r>
      <t xml:space="preserve">CV </t>
    </r>
    <r>
      <rPr>
        <b/>
        <sz val="11"/>
        <color theme="1"/>
        <rFont val="Calibri"/>
        <family val="2"/>
      </rPr>
      <t>≤</t>
    </r>
    <r>
      <rPr>
        <b/>
        <sz val="11"/>
        <color theme="1"/>
        <rFont val="Arial"/>
        <family val="2"/>
      </rPr>
      <t>2%</t>
    </r>
  </si>
  <si>
    <r>
      <t xml:space="preserve">CV </t>
    </r>
    <r>
      <rPr>
        <b/>
        <sz val="10"/>
        <color theme="1"/>
        <rFont val="Calibri"/>
        <family val="2"/>
      </rPr>
      <t>≤</t>
    </r>
    <r>
      <rPr>
        <b/>
        <sz val="10"/>
        <color theme="1"/>
        <rFont val="Arial"/>
        <family val="2"/>
      </rPr>
      <t>5%</t>
    </r>
  </si>
  <si>
    <t>Humidity (15–85%RH)</t>
  </si>
  <si>
    <t>Excpected Mass</t>
  </si>
  <si>
    <t>Excpected Well Mass</t>
  </si>
  <si>
    <t>Excpected Probe Mass</t>
  </si>
  <si>
    <t>Low Volume (10 µL) Reference OD Results</t>
  </si>
  <si>
    <t>Low Volume (10 µL) Measurement OD Results</t>
  </si>
  <si>
    <t>High Volume (250 µL) Reference OD Results</t>
  </si>
  <si>
    <t>High Volume (250 µL) Measurement OD Results</t>
  </si>
  <si>
    <t>Hygrometer ID</t>
  </si>
  <si>
    <r>
      <t xml:space="preserve">Accuracy </t>
    </r>
    <r>
      <rPr>
        <b/>
        <sz val="10"/>
        <color theme="1"/>
        <rFont val="Aptos Narrow"/>
        <family val="2"/>
      </rPr>
      <t>±</t>
    </r>
    <r>
      <rPr>
        <b/>
        <sz val="10"/>
        <color theme="1"/>
        <rFont val="Arial"/>
        <family val="2"/>
      </rPr>
      <t>8%</t>
    </r>
  </si>
  <si>
    <r>
      <t xml:space="preserve">Accuracy </t>
    </r>
    <r>
      <rPr>
        <b/>
        <sz val="10"/>
        <color theme="1"/>
        <rFont val="Aptos Narrow"/>
        <family val="2"/>
      </rPr>
      <t>±</t>
    </r>
    <r>
      <rPr>
        <b/>
        <sz val="10"/>
        <color theme="1"/>
        <rFont val="Arial"/>
        <family val="2"/>
      </rPr>
      <t>2.5%</t>
    </r>
  </si>
  <si>
    <r>
      <t xml:space="preserve">Re-titled OD Calculation tables to be clearer for Single mode Readers. No change to any caluclations or formats. Changed hydrometer to hygrometer. Revised Accuracy to </t>
    </r>
    <r>
      <rPr>
        <sz val="11"/>
        <color theme="1"/>
        <rFont val="Aptos Narrow"/>
        <family val="2"/>
      </rPr>
      <t>±</t>
    </r>
    <r>
      <rPr>
        <sz val="11"/>
        <color theme="1"/>
        <rFont val="Calibri"/>
        <family val="2"/>
      </rPr>
      <t xml:space="preserve">% from </t>
    </r>
    <r>
      <rPr>
        <sz val="11"/>
        <color theme="1"/>
        <rFont val="Aptos Narrow"/>
        <family val="2"/>
      </rPr>
      <t>≤</t>
    </r>
    <r>
      <rPr>
        <sz val="11"/>
        <color theme="1"/>
        <rFont val="Calibri"/>
        <family val="2"/>
      </rPr>
      <t xml:space="preserve"> an absolute 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</si>
</sst>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m/d/yy\ h:mm\ AM/PM;@"/>
    <numFmt numFmtId="165" formatCode="0.0000"/>
    <numFmt numFmtId="166" formatCode="0.000"/>
    <numFmt numFmtId="167" formatCode="0.0%"/>
    <numFmt numFmtId="168" formatCode="0.0"/>
    <numFmt numFmtId="169" formatCode="0.0000%"/>
  </numFmts>
  <fonts count="2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4"/>
      <color rgb="FF000000"/>
      <name val="Arial"/>
      <family val="2"/>
    </font>
    <font>
      <b/>
      <sz val="20"/>
      <color rgb="FF000000"/>
      <name val="Arial"/>
      <family val="2"/>
    </font>
    <font>
      <sz val="11"/>
      <color indexed="8"/>
      <name val="Arial"/>
      <family val="2"/>
    </font>
    <font>
      <b/>
      <sz val="11"/>
      <color rgb="FF000000"/>
      <name val="Arial"/>
      <family val="2"/>
    </font>
    <font>
      <sz val="24"/>
      <color theme="1"/>
      <name val="Arial"/>
      <family val="2"/>
    </font>
    <font>
      <b/>
      <sz val="14"/>
      <color theme="0"/>
      <name val="Arial"/>
      <family val="2"/>
    </font>
    <font>
      <sz val="11"/>
      <color theme="1"/>
      <name val="Arial"/>
      <family val="2"/>
    </font>
    <font>
      <sz val="11"/>
      <color theme="0" tint="-0.14999847407452621"/>
      <name val="Arial"/>
      <family val="2"/>
    </font>
    <font>
      <sz val="12"/>
      <color theme="1"/>
      <name val="Arial"/>
      <family val="2"/>
    </font>
    <font>
      <sz val="24"/>
      <color rgb="FFEFB31D"/>
      <name val="Arial"/>
      <family val="2"/>
    </font>
    <font>
      <sz val="24"/>
      <color theme="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4"/>
      <color rgb="FFEFB31D"/>
      <name val="Arial"/>
      <family val="2"/>
    </font>
    <font>
      <b/>
      <sz val="43"/>
      <color theme="1"/>
      <name val="Arial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Aptos Narrow"/>
      <family val="2"/>
    </font>
    <font>
      <sz val="11"/>
      <color theme="1"/>
      <name val="Aptos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FB31D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AE8C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7D59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1F0F0"/>
        <bgColor indexed="64"/>
      </patternFill>
    </fill>
    <fill>
      <patternFill patternType="solid">
        <fgColor rgb="FFDEDCDC"/>
        <bgColor indexed="64"/>
      </patternFill>
    </fill>
    <fill>
      <patternFill patternType="solid">
        <fgColor rgb="FF56A0D3"/>
        <bgColor indexed="64"/>
      </patternFill>
    </fill>
    <fill>
      <patternFill patternType="solid">
        <fgColor rgb="FFB50937"/>
        <bgColor indexed="64"/>
      </patternFill>
    </fill>
  </fills>
  <borders count="10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theme="1"/>
      </bottom>
      <diagonal/>
    </border>
    <border>
      <left/>
      <right/>
      <top style="thin">
        <color indexed="64"/>
      </top>
      <bottom style="thick">
        <color theme="1"/>
      </bottom>
      <diagonal/>
    </border>
    <border>
      <left/>
      <right style="thin">
        <color indexed="64"/>
      </right>
      <top style="thin">
        <color indexed="64"/>
      </top>
      <bottom style="thick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ck">
        <color theme="1"/>
      </top>
      <bottom style="thin">
        <color theme="0"/>
      </bottom>
      <diagonal/>
    </border>
    <border>
      <left/>
      <right/>
      <top style="thick">
        <color theme="1"/>
      </top>
      <bottom style="thin">
        <color theme="0"/>
      </bottom>
      <diagonal/>
    </border>
    <border>
      <left/>
      <right style="thick">
        <color indexed="64"/>
      </right>
      <top style="thick">
        <color theme="1"/>
      </top>
      <bottom style="thin">
        <color theme="0"/>
      </bottom>
      <diagonal/>
    </border>
    <border>
      <left style="thick">
        <color indexed="64"/>
      </left>
      <right/>
      <top style="thick">
        <color theme="1"/>
      </top>
      <bottom style="thin">
        <color theme="1" tint="0.34998626667073579"/>
      </bottom>
      <diagonal/>
    </border>
    <border>
      <left/>
      <right style="thin">
        <color indexed="64"/>
      </right>
      <top style="thick">
        <color theme="1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ck">
        <color indexed="64"/>
      </right>
      <top style="thin">
        <color theme="0"/>
      </top>
      <bottom style="thin">
        <color theme="0"/>
      </bottom>
      <diagonal/>
    </border>
    <border>
      <left style="thick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ck">
        <color indexed="64"/>
      </right>
      <top style="thin">
        <color theme="0"/>
      </top>
      <bottom style="thin">
        <color indexed="64"/>
      </bottom>
      <diagonal/>
    </border>
    <border>
      <left style="thick">
        <color indexed="64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theme="1"/>
      </top>
      <bottom style="thin">
        <color rgb="FFC5C4C4"/>
      </bottom>
      <diagonal/>
    </border>
    <border>
      <left/>
      <right/>
      <top style="thick">
        <color theme="1"/>
      </top>
      <bottom style="thin">
        <color rgb="FFC5C4C4"/>
      </bottom>
      <diagonal/>
    </border>
    <border>
      <left/>
      <right style="thick">
        <color indexed="64"/>
      </right>
      <top style="thick">
        <color theme="1"/>
      </top>
      <bottom style="thin">
        <color rgb="FFC5C4C4"/>
      </bottom>
      <diagonal/>
    </border>
    <border>
      <left style="thin">
        <color indexed="64"/>
      </left>
      <right/>
      <top style="thin">
        <color rgb="FFC5C4C4"/>
      </top>
      <bottom style="thin">
        <color rgb="FFC5C4C4"/>
      </bottom>
      <diagonal/>
    </border>
    <border>
      <left/>
      <right/>
      <top style="thin">
        <color rgb="FFC5C4C4"/>
      </top>
      <bottom style="thin">
        <color rgb="FFC5C4C4"/>
      </bottom>
      <diagonal/>
    </border>
    <border>
      <left/>
      <right style="thick">
        <color indexed="64"/>
      </right>
      <top style="thin">
        <color rgb="FFC5C4C4"/>
      </top>
      <bottom style="thin">
        <color rgb="FFC5C4C4"/>
      </bottom>
      <diagonal/>
    </border>
    <border>
      <left style="thin">
        <color indexed="64"/>
      </left>
      <right/>
      <top style="thin">
        <color rgb="FFC5C4C4"/>
      </top>
      <bottom style="thin">
        <color indexed="64"/>
      </bottom>
      <diagonal/>
    </border>
    <border>
      <left/>
      <right/>
      <top style="thin">
        <color rgb="FFC5C4C4"/>
      </top>
      <bottom style="thin">
        <color indexed="64"/>
      </bottom>
      <diagonal/>
    </border>
    <border>
      <left/>
      <right style="thick">
        <color indexed="64"/>
      </right>
      <top style="thin">
        <color rgb="FFC5C4C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DEDCDC"/>
      </bottom>
      <diagonal/>
    </border>
    <border>
      <left/>
      <right/>
      <top style="thin">
        <color indexed="64"/>
      </top>
      <bottom style="thin">
        <color rgb="FFDEDCDC"/>
      </bottom>
      <diagonal/>
    </border>
    <border>
      <left/>
      <right style="thin">
        <color indexed="64"/>
      </right>
      <top style="thin">
        <color indexed="64"/>
      </top>
      <bottom style="thin">
        <color rgb="FFDEDCD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EDCDC"/>
      </bottom>
      <diagonal/>
    </border>
    <border>
      <left style="thin">
        <color indexed="64"/>
      </left>
      <right/>
      <top style="thin">
        <color rgb="FFDEDCDC"/>
      </top>
      <bottom style="thin">
        <color rgb="FFDEDCDC"/>
      </bottom>
      <diagonal/>
    </border>
    <border>
      <left/>
      <right/>
      <top style="thin">
        <color rgb="FFDEDCDC"/>
      </top>
      <bottom style="thin">
        <color rgb="FFDEDCDC"/>
      </bottom>
      <diagonal/>
    </border>
    <border>
      <left/>
      <right style="thin">
        <color indexed="64"/>
      </right>
      <top style="thin">
        <color rgb="FFDEDCDC"/>
      </top>
      <bottom style="thin">
        <color rgb="FFDEDCDC"/>
      </bottom>
      <diagonal/>
    </border>
    <border>
      <left style="thin">
        <color indexed="64"/>
      </left>
      <right style="thin">
        <color indexed="64"/>
      </right>
      <top style="thin">
        <color rgb="FFDEDCDC"/>
      </top>
      <bottom style="thin">
        <color rgb="FFDEDCDC"/>
      </bottom>
      <diagonal/>
    </border>
    <border>
      <left style="thin">
        <color indexed="64"/>
      </left>
      <right/>
      <top style="thin">
        <color rgb="FFDEDCDC"/>
      </top>
      <bottom style="thin">
        <color indexed="64"/>
      </bottom>
      <diagonal/>
    </border>
    <border>
      <left/>
      <right/>
      <top style="thin">
        <color rgb="FFDEDCDC"/>
      </top>
      <bottom style="thin">
        <color indexed="64"/>
      </bottom>
      <diagonal/>
    </border>
    <border>
      <left/>
      <right style="thin">
        <color indexed="64"/>
      </right>
      <top style="thin">
        <color rgb="FFDEDCDC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EDCDC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C5C4C4"/>
      </bottom>
      <diagonal/>
    </border>
    <border>
      <left/>
      <right/>
      <top style="thin">
        <color indexed="64"/>
      </top>
      <bottom style="thin">
        <color rgb="FFC5C4C4"/>
      </bottom>
      <diagonal/>
    </border>
    <border>
      <left style="thick">
        <color indexed="64"/>
      </left>
      <right/>
      <top style="thin">
        <color indexed="64"/>
      </top>
      <bottom style="thin">
        <color rgb="FFC5C4C4"/>
      </bottom>
      <diagonal/>
    </border>
    <border>
      <left/>
      <right style="thin">
        <color indexed="64"/>
      </right>
      <top style="thin">
        <color indexed="64"/>
      </top>
      <bottom style="thin">
        <color rgb="FFC5C4C4"/>
      </bottom>
      <diagonal/>
    </border>
    <border>
      <left style="thick">
        <color indexed="64"/>
      </left>
      <right/>
      <top style="thin">
        <color rgb="FFC5C4C4"/>
      </top>
      <bottom style="thin">
        <color rgb="FFC5C4C4"/>
      </bottom>
      <diagonal/>
    </border>
    <border>
      <left/>
      <right style="thin">
        <color indexed="64"/>
      </right>
      <top style="thin">
        <color rgb="FFC5C4C4"/>
      </top>
      <bottom style="thin">
        <color rgb="FFC5C4C4"/>
      </bottom>
      <diagonal/>
    </border>
    <border>
      <left style="thick">
        <color indexed="64"/>
      </left>
      <right/>
      <top style="thin">
        <color rgb="FFC5C4C4"/>
      </top>
      <bottom style="thin">
        <color indexed="64"/>
      </bottom>
      <diagonal/>
    </border>
    <border>
      <left/>
      <right style="thin">
        <color indexed="64"/>
      </right>
      <top style="thin">
        <color rgb="FFC5C4C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C5C4C4"/>
      </right>
      <top style="thin">
        <color indexed="64"/>
      </top>
      <bottom style="thin">
        <color rgb="FFC5C4C4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71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1" fillId="2" borderId="12" xfId="0" applyFont="1" applyFill="1" applyBorder="1"/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1" applyNumberFormat="1" applyFont="1" applyFill="1" applyProtection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0" fontId="0" fillId="2" borderId="19" xfId="1" applyNumberFormat="1" applyFont="1" applyFill="1" applyBorder="1" applyAlignment="1" applyProtection="1">
      <alignment horizontal="center"/>
    </xf>
    <xf numFmtId="10" fontId="0" fillId="2" borderId="20" xfId="1" applyNumberFormat="1" applyFont="1" applyFill="1" applyBorder="1" applyAlignment="1" applyProtection="1">
      <alignment horizontal="center"/>
    </xf>
    <xf numFmtId="10" fontId="0" fillId="2" borderId="21" xfId="1" applyNumberFormat="1" applyFont="1" applyFill="1" applyBorder="1" applyAlignment="1" applyProtection="1">
      <alignment horizontal="center"/>
    </xf>
    <xf numFmtId="10" fontId="0" fillId="2" borderId="22" xfId="1" applyNumberFormat="1" applyFont="1" applyFill="1" applyBorder="1" applyAlignment="1" applyProtection="1">
      <alignment horizontal="center"/>
    </xf>
    <xf numFmtId="10" fontId="0" fillId="2" borderId="3" xfId="1" applyNumberFormat="1" applyFont="1" applyFill="1" applyBorder="1" applyAlignment="1" applyProtection="1">
      <alignment horizontal="center"/>
    </xf>
    <xf numFmtId="10" fontId="0" fillId="2" borderId="23" xfId="1" applyNumberFormat="1" applyFont="1" applyFill="1" applyBorder="1" applyAlignment="1" applyProtection="1">
      <alignment horizontal="center"/>
    </xf>
    <xf numFmtId="10" fontId="0" fillId="2" borderId="24" xfId="1" applyNumberFormat="1" applyFont="1" applyFill="1" applyBorder="1" applyAlignment="1" applyProtection="1">
      <alignment horizontal="center"/>
    </xf>
    <xf numFmtId="10" fontId="0" fillId="2" borderId="25" xfId="1" applyNumberFormat="1" applyFont="1" applyFill="1" applyBorder="1" applyAlignment="1" applyProtection="1">
      <alignment horizontal="center"/>
    </xf>
    <xf numFmtId="10" fontId="0" fillId="2" borderId="26" xfId="1" applyNumberFormat="1" applyFont="1" applyFill="1" applyBorder="1" applyAlignment="1" applyProtection="1">
      <alignment horizontal="center"/>
    </xf>
    <xf numFmtId="0" fontId="3" fillId="2" borderId="7" xfId="0" applyFont="1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3" fillId="2" borderId="7" xfId="0" applyFont="1" applyFill="1" applyBorder="1" applyAlignment="1">
      <alignment vertical="top"/>
    </xf>
    <xf numFmtId="0" fontId="0" fillId="2" borderId="7" xfId="0" applyFill="1" applyBorder="1" applyAlignment="1">
      <alignment vertical="top"/>
    </xf>
    <xf numFmtId="0" fontId="3" fillId="0" borderId="0" xfId="0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0" fillId="0" borderId="2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center"/>
    </xf>
    <xf numFmtId="15" fontId="0" fillId="0" borderId="3" xfId="0" applyNumberFormat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12" fillId="4" borderId="34" xfId="0" applyFont="1" applyFill="1" applyBorder="1" applyAlignment="1">
      <alignment horizontal="center"/>
    </xf>
    <xf numFmtId="0" fontId="12" fillId="4" borderId="35" xfId="0" applyFont="1" applyFill="1" applyBorder="1" applyAlignment="1">
      <alignment horizontal="center"/>
    </xf>
    <xf numFmtId="0" fontId="12" fillId="4" borderId="36" xfId="0" applyFont="1" applyFill="1" applyBorder="1" applyAlignment="1">
      <alignment horizontal="center"/>
    </xf>
    <xf numFmtId="0" fontId="12" fillId="4" borderId="37" xfId="0" applyFont="1" applyFill="1" applyBorder="1" applyAlignment="1">
      <alignment horizontal="center"/>
    </xf>
    <xf numFmtId="9" fontId="14" fillId="6" borderId="41" xfId="0" applyNumberFormat="1" applyFont="1" applyFill="1" applyBorder="1" applyAlignment="1">
      <alignment horizontal="center"/>
    </xf>
    <xf numFmtId="0" fontId="14" fillId="6" borderId="42" xfId="0" applyFont="1" applyFill="1" applyBorder="1" applyAlignment="1">
      <alignment horizontal="center"/>
    </xf>
    <xf numFmtId="0" fontId="14" fillId="8" borderId="46" xfId="0" applyFont="1" applyFill="1" applyBorder="1" applyAlignment="1">
      <alignment horizontal="center"/>
    </xf>
    <xf numFmtId="0" fontId="14" fillId="8" borderId="47" xfId="0" applyFont="1" applyFill="1" applyBorder="1" applyAlignment="1">
      <alignment horizontal="center"/>
    </xf>
    <xf numFmtId="0" fontId="14" fillId="6" borderId="46" xfId="0" applyFont="1" applyFill="1" applyBorder="1" applyAlignment="1">
      <alignment horizontal="center"/>
    </xf>
    <xf numFmtId="0" fontId="14" fillId="6" borderId="47" xfId="0" applyFont="1" applyFill="1" applyBorder="1" applyAlignment="1">
      <alignment horizontal="center"/>
    </xf>
    <xf numFmtId="0" fontId="12" fillId="4" borderId="48" xfId="0" applyFont="1" applyFill="1" applyBorder="1" applyAlignment="1">
      <alignment horizontal="center"/>
    </xf>
    <xf numFmtId="0" fontId="14" fillId="8" borderId="52" xfId="0" applyFont="1" applyFill="1" applyBorder="1" applyAlignment="1">
      <alignment horizontal="center"/>
    </xf>
    <xf numFmtId="0" fontId="14" fillId="8" borderId="53" xfId="0" applyFont="1" applyFill="1" applyBorder="1" applyAlignment="1">
      <alignment horizontal="center"/>
    </xf>
    <xf numFmtId="0" fontId="12" fillId="4" borderId="54" xfId="0" applyFont="1" applyFill="1" applyBorder="1" applyAlignment="1">
      <alignment horizontal="center"/>
    </xf>
    <xf numFmtId="0" fontId="15" fillId="9" borderId="55" xfId="0" applyFont="1" applyFill="1" applyBorder="1" applyAlignment="1">
      <alignment horizontal="center"/>
    </xf>
    <xf numFmtId="0" fontId="15" fillId="9" borderId="56" xfId="0" applyFont="1" applyFill="1" applyBorder="1" applyAlignment="1">
      <alignment horizontal="center"/>
    </xf>
    <xf numFmtId="0" fontId="15" fillId="9" borderId="57" xfId="0" applyFont="1" applyFill="1" applyBorder="1" applyAlignment="1">
      <alignment horizontal="center"/>
    </xf>
    <xf numFmtId="0" fontId="14" fillId="6" borderId="41" xfId="0" applyFont="1" applyFill="1" applyBorder="1" applyAlignment="1">
      <alignment horizontal="center"/>
    </xf>
    <xf numFmtId="0" fontId="15" fillId="10" borderId="58" xfId="0" applyFont="1" applyFill="1" applyBorder="1" applyAlignment="1">
      <alignment horizontal="center"/>
    </xf>
    <xf numFmtId="0" fontId="15" fillId="10" borderId="59" xfId="0" applyFont="1" applyFill="1" applyBorder="1" applyAlignment="1">
      <alignment horizontal="center"/>
    </xf>
    <xf numFmtId="0" fontId="15" fillId="10" borderId="60" xfId="0" applyFont="1" applyFill="1" applyBorder="1" applyAlignment="1">
      <alignment horizontal="center"/>
    </xf>
    <xf numFmtId="0" fontId="15" fillId="9" borderId="58" xfId="0" applyFont="1" applyFill="1" applyBorder="1" applyAlignment="1">
      <alignment horizontal="center"/>
    </xf>
    <xf numFmtId="0" fontId="15" fillId="9" borderId="59" xfId="0" applyFont="1" applyFill="1" applyBorder="1" applyAlignment="1">
      <alignment horizontal="center"/>
    </xf>
    <xf numFmtId="0" fontId="15" fillId="9" borderId="60" xfId="0" applyFont="1" applyFill="1" applyBorder="1" applyAlignment="1">
      <alignment horizontal="center"/>
    </xf>
    <xf numFmtId="0" fontId="12" fillId="4" borderId="30" xfId="0" applyFont="1" applyFill="1" applyBorder="1" applyAlignment="1">
      <alignment horizontal="center"/>
    </xf>
    <xf numFmtId="0" fontId="15" fillId="10" borderId="61" xfId="0" applyFont="1" applyFill="1" applyBorder="1" applyAlignment="1">
      <alignment horizontal="center"/>
    </xf>
    <xf numFmtId="0" fontId="15" fillId="10" borderId="62" xfId="0" applyFont="1" applyFill="1" applyBorder="1" applyAlignment="1">
      <alignment horizontal="center"/>
    </xf>
    <xf numFmtId="0" fontId="15" fillId="10" borderId="63" xfId="0" applyFont="1" applyFill="1" applyBorder="1" applyAlignment="1">
      <alignment horizontal="center"/>
    </xf>
    <xf numFmtId="10" fontId="0" fillId="2" borderId="0" xfId="1" applyNumberFormat="1" applyFont="1" applyFill="1" applyBorder="1" applyAlignment="1" applyProtection="1">
      <alignment horizontal="center"/>
    </xf>
    <xf numFmtId="9" fontId="0" fillId="2" borderId="0" xfId="1" applyFont="1" applyFill="1" applyBorder="1" applyAlignment="1" applyProtection="1">
      <alignment horizontal="center"/>
    </xf>
    <xf numFmtId="0" fontId="13" fillId="3" borderId="87" xfId="0" applyFont="1" applyFill="1" applyBorder="1" applyAlignment="1" applyProtection="1">
      <alignment horizontal="center"/>
      <protection locked="0"/>
    </xf>
    <xf numFmtId="9" fontId="13" fillId="2" borderId="27" xfId="1" applyFont="1" applyFill="1" applyBorder="1" applyAlignment="1" applyProtection="1">
      <alignment horizontal="center"/>
    </xf>
    <xf numFmtId="9" fontId="13" fillId="2" borderId="14" xfId="1" applyFont="1" applyFill="1" applyBorder="1" applyAlignment="1" applyProtection="1">
      <alignment horizontal="center"/>
    </xf>
    <xf numFmtId="9" fontId="13" fillId="2" borderId="13" xfId="1" applyFont="1" applyFill="1" applyBorder="1" applyAlignment="1" applyProtection="1">
      <alignment horizontal="center"/>
    </xf>
    <xf numFmtId="9" fontId="13" fillId="2" borderId="48" xfId="1" applyFont="1" applyFill="1" applyBorder="1" applyAlignment="1" applyProtection="1">
      <alignment horizontal="center"/>
    </xf>
    <xf numFmtId="0" fontId="0" fillId="2" borderId="10" xfId="0" applyFill="1" applyBorder="1"/>
    <xf numFmtId="0" fontId="8" fillId="2" borderId="0" xfId="0" applyFont="1" applyFill="1"/>
    <xf numFmtId="0" fontId="6" fillId="2" borderId="0" xfId="0" applyFont="1" applyFill="1"/>
    <xf numFmtId="0" fontId="1" fillId="2" borderId="92" xfId="0" applyFont="1" applyFill="1" applyBorder="1"/>
    <xf numFmtId="0" fontId="9" fillId="2" borderId="0" xfId="0" applyFont="1" applyFill="1" applyAlignment="1">
      <alignment vertical="top" wrapText="1"/>
    </xf>
    <xf numFmtId="0" fontId="7" fillId="2" borderId="0" xfId="0" applyFont="1" applyFill="1"/>
    <xf numFmtId="0" fontId="13" fillId="5" borderId="38" xfId="0" applyFont="1" applyFill="1" applyBorder="1" applyAlignment="1" applyProtection="1">
      <alignment horizontal="center"/>
      <protection locked="0"/>
    </xf>
    <xf numFmtId="0" fontId="13" fillId="5" borderId="39" xfId="0" applyFont="1" applyFill="1" applyBorder="1" applyAlignment="1" applyProtection="1">
      <alignment horizontal="center"/>
      <protection locked="0"/>
    </xf>
    <xf numFmtId="0" fontId="13" fillId="7" borderId="43" xfId="0" applyFont="1" applyFill="1" applyBorder="1" applyAlignment="1" applyProtection="1">
      <alignment horizontal="center"/>
      <protection locked="0"/>
    </xf>
    <xf numFmtId="0" fontId="13" fillId="7" borderId="44" xfId="0" applyFont="1" applyFill="1" applyBorder="1" applyAlignment="1" applyProtection="1">
      <alignment horizontal="center"/>
      <protection locked="0"/>
    </xf>
    <xf numFmtId="0" fontId="13" fillId="5" borderId="43" xfId="0" applyFont="1" applyFill="1" applyBorder="1" applyAlignment="1" applyProtection="1">
      <alignment horizontal="center"/>
      <protection locked="0"/>
    </xf>
    <xf numFmtId="0" fontId="13" fillId="5" borderId="44" xfId="0" applyFont="1" applyFill="1" applyBorder="1" applyAlignment="1" applyProtection="1">
      <alignment horizontal="center"/>
      <protection locked="0"/>
    </xf>
    <xf numFmtId="0" fontId="13" fillId="7" borderId="49" xfId="0" applyFont="1" applyFill="1" applyBorder="1" applyAlignment="1" applyProtection="1">
      <alignment horizontal="center"/>
      <protection locked="0"/>
    </xf>
    <xf numFmtId="0" fontId="13" fillId="7" borderId="50" xfId="0" applyFont="1" applyFill="1" applyBorder="1" applyAlignment="1" applyProtection="1">
      <alignment horizontal="center"/>
      <protection locked="0"/>
    </xf>
    <xf numFmtId="0" fontId="0" fillId="0" borderId="93" xfId="0" applyBorder="1" applyAlignment="1">
      <alignment horizontal="center"/>
    </xf>
    <xf numFmtId="0" fontId="0" fillId="0" borderId="64" xfId="0" applyBorder="1" applyAlignment="1">
      <alignment horizontal="center"/>
    </xf>
    <xf numFmtId="15" fontId="0" fillId="0" borderId="64" xfId="0" applyNumberFormat="1" applyBorder="1" applyAlignment="1">
      <alignment horizontal="center"/>
    </xf>
    <xf numFmtId="0" fontId="0" fillId="0" borderId="94" xfId="0" applyBorder="1" applyAlignment="1">
      <alignment horizontal="center"/>
    </xf>
    <xf numFmtId="165" fontId="0" fillId="2" borderId="0" xfId="0" applyNumberFormat="1" applyFill="1"/>
    <xf numFmtId="0" fontId="13" fillId="5" borderId="40" xfId="0" applyFont="1" applyFill="1" applyBorder="1" applyAlignment="1" applyProtection="1">
      <alignment horizontal="center"/>
      <protection locked="0"/>
    </xf>
    <xf numFmtId="0" fontId="13" fillId="7" borderId="45" xfId="0" applyFont="1" applyFill="1" applyBorder="1" applyAlignment="1" applyProtection="1">
      <alignment horizontal="center"/>
      <protection locked="0"/>
    </xf>
    <xf numFmtId="0" fontId="13" fillId="5" borderId="45" xfId="0" applyFont="1" applyFill="1" applyBorder="1" applyAlignment="1" applyProtection="1">
      <alignment horizontal="center"/>
      <protection locked="0"/>
    </xf>
    <xf numFmtId="0" fontId="13" fillId="7" borderId="51" xfId="0" applyFont="1" applyFill="1" applyBorder="1" applyAlignment="1" applyProtection="1">
      <alignment horizontal="center"/>
      <protection locked="0"/>
    </xf>
    <xf numFmtId="0" fontId="22" fillId="2" borderId="0" xfId="0" applyFont="1" applyFill="1"/>
    <xf numFmtId="0" fontId="18" fillId="2" borderId="0" xfId="0" applyFont="1" applyFill="1"/>
    <xf numFmtId="0" fontId="13" fillId="2" borderId="0" xfId="0" applyFont="1" applyFill="1"/>
    <xf numFmtId="0" fontId="19" fillId="2" borderId="0" xfId="0" applyFont="1" applyFill="1" applyAlignment="1">
      <alignment vertical="center"/>
    </xf>
    <xf numFmtId="0" fontId="20" fillId="2" borderId="0" xfId="0" applyFont="1" applyFill="1" applyAlignment="1">
      <alignment vertical="center"/>
    </xf>
    <xf numFmtId="0" fontId="20" fillId="4" borderId="86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4" fillId="2" borderId="0" xfId="0" applyFont="1" applyFill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2" fillId="4" borderId="64" xfId="0" applyFont="1" applyFill="1" applyBorder="1" applyAlignment="1">
      <alignment horizontal="center"/>
    </xf>
    <xf numFmtId="0" fontId="13" fillId="2" borderId="68" xfId="0" applyFont="1" applyFill="1" applyBorder="1"/>
    <xf numFmtId="0" fontId="13" fillId="2" borderId="72" xfId="0" applyFont="1" applyFill="1" applyBorder="1"/>
    <xf numFmtId="0" fontId="13" fillId="2" borderId="76" xfId="0" applyFont="1" applyFill="1" applyBorder="1"/>
    <xf numFmtId="0" fontId="18" fillId="2" borderId="0" xfId="0" applyFont="1" applyFill="1" applyAlignment="1">
      <alignment horizontal="right"/>
    </xf>
    <xf numFmtId="2" fontId="13" fillId="2" borderId="79" xfId="0" applyNumberFormat="1" applyFont="1" applyFill="1" applyBorder="1" applyAlignment="1">
      <alignment horizontal="center"/>
    </xf>
    <xf numFmtId="2" fontId="13" fillId="2" borderId="80" xfId="0" applyNumberFormat="1" applyFont="1" applyFill="1" applyBorder="1" applyAlignment="1">
      <alignment horizontal="center"/>
    </xf>
    <xf numFmtId="2" fontId="13" fillId="2" borderId="0" xfId="0" applyNumberFormat="1" applyFont="1" applyFill="1" applyAlignment="1">
      <alignment horizontal="center"/>
    </xf>
    <xf numFmtId="0" fontId="13" fillId="2" borderId="11" xfId="0" applyFont="1" applyFill="1" applyBorder="1" applyAlignment="1">
      <alignment horizontal="center"/>
    </xf>
    <xf numFmtId="2" fontId="13" fillId="2" borderId="81" xfId="0" applyNumberFormat="1" applyFont="1" applyFill="1" applyBorder="1" applyAlignment="1">
      <alignment horizontal="center"/>
    </xf>
    <xf numFmtId="2" fontId="13" fillId="2" borderId="82" xfId="0" applyNumberFormat="1" applyFont="1" applyFill="1" applyBorder="1" applyAlignment="1">
      <alignment horizontal="center"/>
    </xf>
    <xf numFmtId="10" fontId="13" fillId="2" borderId="83" xfId="0" applyNumberFormat="1" applyFont="1" applyFill="1" applyBorder="1" applyAlignment="1">
      <alignment horizontal="center"/>
    </xf>
    <xf numFmtId="10" fontId="13" fillId="2" borderId="84" xfId="0" applyNumberFormat="1" applyFont="1" applyFill="1" applyBorder="1" applyAlignment="1">
      <alignment horizontal="center"/>
    </xf>
    <xf numFmtId="0" fontId="13" fillId="2" borderId="14" xfId="0" applyFont="1" applyFill="1" applyBorder="1" applyAlignment="1">
      <alignment horizontal="center"/>
    </xf>
    <xf numFmtId="0" fontId="13" fillId="2" borderId="27" xfId="0" applyFont="1" applyFill="1" applyBorder="1" applyAlignment="1">
      <alignment horizontal="center"/>
    </xf>
    <xf numFmtId="0" fontId="13" fillId="2" borderId="28" xfId="0" applyFont="1" applyFill="1" applyBorder="1" applyAlignment="1">
      <alignment horizontal="center"/>
    </xf>
    <xf numFmtId="0" fontId="13" fillId="2" borderId="85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21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3" fillId="2" borderId="10" xfId="0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0" xfId="0" applyFill="1" applyAlignment="1">
      <alignment vertical="center"/>
    </xf>
    <xf numFmtId="9" fontId="13" fillId="2" borderId="28" xfId="1" applyFont="1" applyFill="1" applyBorder="1" applyAlignment="1" applyProtection="1">
      <alignment horizontal="center"/>
    </xf>
    <xf numFmtId="9" fontId="13" fillId="2" borderId="29" xfId="1" applyFont="1" applyFill="1" applyBorder="1" applyAlignment="1" applyProtection="1">
      <alignment horizontal="center"/>
    </xf>
    <xf numFmtId="166" fontId="0" fillId="2" borderId="0" xfId="1" applyNumberFormat="1" applyFont="1" applyFill="1" applyProtection="1"/>
    <xf numFmtId="167" fontId="4" fillId="10" borderId="48" xfId="1" applyNumberFormat="1" applyFont="1" applyFill="1" applyBorder="1" applyAlignment="1" applyProtection="1">
      <alignment horizontal="center"/>
    </xf>
    <xf numFmtId="167" fontId="4" fillId="10" borderId="14" xfId="1" applyNumberFormat="1" applyFont="1" applyFill="1" applyBorder="1" applyAlignment="1" applyProtection="1">
      <alignment horizontal="center"/>
    </xf>
    <xf numFmtId="168" fontId="4" fillId="9" borderId="78" xfId="0" applyNumberFormat="1" applyFont="1" applyFill="1" applyBorder="1" applyAlignment="1">
      <alignment horizontal="center"/>
    </xf>
    <xf numFmtId="168" fontId="4" fillId="9" borderId="80" xfId="0" applyNumberFormat="1" applyFont="1" applyFill="1" applyBorder="1" applyAlignment="1">
      <alignment horizontal="center"/>
    </xf>
    <xf numFmtId="169" fontId="13" fillId="2" borderId="67" xfId="0" applyNumberFormat="1" applyFont="1" applyFill="1" applyBorder="1" applyAlignment="1">
      <alignment horizontal="center"/>
    </xf>
    <xf numFmtId="2" fontId="0" fillId="2" borderId="0" xfId="0" applyNumberFormat="1" applyFill="1"/>
    <xf numFmtId="168" fontId="0" fillId="2" borderId="0" xfId="0" applyNumberFormat="1" applyFill="1"/>
    <xf numFmtId="165" fontId="13" fillId="2" borderId="77" xfId="0" applyNumberFormat="1" applyFont="1" applyFill="1" applyBorder="1" applyAlignment="1">
      <alignment horizontal="center"/>
    </xf>
    <xf numFmtId="165" fontId="13" fillId="2" borderId="78" xfId="0" applyNumberFormat="1" applyFont="1" applyFill="1" applyBorder="1" applyAlignment="1">
      <alignment horizontal="center"/>
    </xf>
    <xf numFmtId="165" fontId="13" fillId="2" borderId="65" xfId="0" applyNumberFormat="1" applyFont="1" applyFill="1" applyBorder="1" applyAlignment="1">
      <alignment horizontal="center"/>
    </xf>
    <xf numFmtId="165" fontId="13" fillId="2" borderId="69" xfId="0" applyNumberFormat="1" applyFont="1" applyFill="1" applyBorder="1" applyAlignment="1">
      <alignment horizontal="center"/>
    </xf>
    <xf numFmtId="165" fontId="13" fillId="2" borderId="73" xfId="0" applyNumberFormat="1" applyFont="1" applyFill="1" applyBorder="1" applyAlignment="1">
      <alignment horizontal="center"/>
    </xf>
    <xf numFmtId="165" fontId="13" fillId="2" borderId="66" xfId="0" applyNumberFormat="1" applyFont="1" applyFill="1" applyBorder="1" applyAlignment="1">
      <alignment horizontal="center"/>
    </xf>
    <xf numFmtId="165" fontId="13" fillId="2" borderId="70" xfId="0" applyNumberFormat="1" applyFont="1" applyFill="1" applyBorder="1" applyAlignment="1">
      <alignment horizontal="center"/>
    </xf>
    <xf numFmtId="165" fontId="13" fillId="2" borderId="74" xfId="0" applyNumberFormat="1" applyFont="1" applyFill="1" applyBorder="1" applyAlignment="1">
      <alignment horizontal="center"/>
    </xf>
    <xf numFmtId="165" fontId="13" fillId="2" borderId="58" xfId="0" applyNumberFormat="1" applyFont="1" applyFill="1" applyBorder="1" applyAlignment="1">
      <alignment horizontal="center"/>
    </xf>
    <xf numFmtId="165" fontId="13" fillId="2" borderId="59" xfId="0" applyNumberFormat="1" applyFont="1" applyFill="1" applyBorder="1" applyAlignment="1">
      <alignment horizontal="center"/>
    </xf>
    <xf numFmtId="169" fontId="13" fillId="2" borderId="71" xfId="0" applyNumberFormat="1" applyFont="1" applyFill="1" applyBorder="1" applyAlignment="1">
      <alignment horizontal="center"/>
    </xf>
    <xf numFmtId="169" fontId="13" fillId="2" borderId="75" xfId="0" applyNumberFormat="1" applyFont="1" applyFill="1" applyBorder="1" applyAlignment="1">
      <alignment horizontal="center"/>
    </xf>
    <xf numFmtId="169" fontId="13" fillId="2" borderId="61" xfId="0" applyNumberFormat="1" applyFont="1" applyFill="1" applyBorder="1" applyAlignment="1">
      <alignment horizontal="center"/>
    </xf>
    <xf numFmtId="169" fontId="13" fillId="2" borderId="62" xfId="0" applyNumberFormat="1" applyFont="1" applyFill="1" applyBorder="1" applyAlignment="1">
      <alignment horizontal="center"/>
    </xf>
    <xf numFmtId="169" fontId="4" fillId="9" borderId="13" xfId="0" applyNumberFormat="1" applyFont="1" applyFill="1" applyBorder="1" applyAlignment="1">
      <alignment horizontal="center"/>
    </xf>
    <xf numFmtId="165" fontId="4" fillId="9" borderId="0" xfId="0" applyNumberFormat="1" applyFont="1" applyFill="1" applyAlignment="1">
      <alignment horizontal="center"/>
    </xf>
    <xf numFmtId="165" fontId="13" fillId="5" borderId="38" xfId="0" applyNumberFormat="1" applyFont="1" applyFill="1" applyBorder="1" applyAlignment="1" applyProtection="1">
      <alignment horizontal="center"/>
      <protection locked="0"/>
    </xf>
    <xf numFmtId="165" fontId="13" fillId="5" borderId="39" xfId="0" applyNumberFormat="1" applyFont="1" applyFill="1" applyBorder="1" applyAlignment="1" applyProtection="1">
      <alignment horizontal="center"/>
      <protection locked="0"/>
    </xf>
    <xf numFmtId="165" fontId="13" fillId="7" borderId="43" xfId="0" applyNumberFormat="1" applyFont="1" applyFill="1" applyBorder="1" applyAlignment="1" applyProtection="1">
      <alignment horizontal="center"/>
      <protection locked="0"/>
    </xf>
    <xf numFmtId="165" fontId="13" fillId="7" borderId="44" xfId="0" applyNumberFormat="1" applyFont="1" applyFill="1" applyBorder="1" applyAlignment="1" applyProtection="1">
      <alignment horizontal="center"/>
      <protection locked="0"/>
    </xf>
    <xf numFmtId="165" fontId="13" fillId="5" borderId="43" xfId="0" applyNumberFormat="1" applyFont="1" applyFill="1" applyBorder="1" applyAlignment="1" applyProtection="1">
      <alignment horizontal="center"/>
      <protection locked="0"/>
    </xf>
    <xf numFmtId="165" fontId="13" fillId="5" borderId="44" xfId="0" applyNumberFormat="1" applyFont="1" applyFill="1" applyBorder="1" applyAlignment="1" applyProtection="1">
      <alignment horizontal="center"/>
      <protection locked="0"/>
    </xf>
    <xf numFmtId="165" fontId="13" fillId="7" borderId="49" xfId="0" applyNumberFormat="1" applyFont="1" applyFill="1" applyBorder="1" applyAlignment="1" applyProtection="1">
      <alignment horizontal="center"/>
      <protection locked="0"/>
    </xf>
    <xf numFmtId="165" fontId="13" fillId="7" borderId="50" xfId="0" applyNumberFormat="1" applyFont="1" applyFill="1" applyBorder="1" applyAlignment="1" applyProtection="1">
      <alignment horizontal="center"/>
      <protection locked="0"/>
    </xf>
    <xf numFmtId="1" fontId="13" fillId="3" borderId="87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>
      <alignment horizontal="center"/>
    </xf>
    <xf numFmtId="2" fontId="0" fillId="2" borderId="20" xfId="0" applyNumberFormat="1" applyFill="1" applyBorder="1" applyAlignment="1">
      <alignment horizontal="center"/>
    </xf>
    <xf numFmtId="2" fontId="0" fillId="2" borderId="21" xfId="0" applyNumberFormat="1" applyFill="1" applyBorder="1" applyAlignment="1">
      <alignment horizontal="center"/>
    </xf>
    <xf numFmtId="2" fontId="0" fillId="2" borderId="22" xfId="0" applyNumberFormat="1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2" fontId="0" fillId="2" borderId="23" xfId="0" applyNumberFormat="1" applyFill="1" applyBorder="1" applyAlignment="1">
      <alignment horizontal="center"/>
    </xf>
    <xf numFmtId="2" fontId="0" fillId="2" borderId="24" xfId="0" applyNumberFormat="1" applyFill="1" applyBorder="1" applyAlignment="1">
      <alignment horizontal="center"/>
    </xf>
    <xf numFmtId="2" fontId="0" fillId="2" borderId="25" xfId="0" applyNumberFormat="1" applyFill="1" applyBorder="1" applyAlignment="1">
      <alignment horizontal="center"/>
    </xf>
    <xf numFmtId="2" fontId="0" fillId="2" borderId="26" xfId="0" applyNumberFormat="1" applyFill="1" applyBorder="1" applyAlignment="1">
      <alignment horizontal="center"/>
    </xf>
    <xf numFmtId="169" fontId="0" fillId="2" borderId="19" xfId="1" applyNumberFormat="1" applyFont="1" applyFill="1" applyBorder="1" applyAlignment="1" applyProtection="1">
      <alignment horizontal="center"/>
    </xf>
    <xf numFmtId="169" fontId="0" fillId="2" borderId="20" xfId="1" applyNumberFormat="1" applyFont="1" applyFill="1" applyBorder="1" applyAlignment="1" applyProtection="1">
      <alignment horizontal="center"/>
    </xf>
    <xf numFmtId="169" fontId="0" fillId="2" borderId="21" xfId="1" applyNumberFormat="1" applyFont="1" applyFill="1" applyBorder="1" applyAlignment="1" applyProtection="1">
      <alignment horizontal="center"/>
    </xf>
    <xf numFmtId="169" fontId="0" fillId="2" borderId="22" xfId="1" applyNumberFormat="1" applyFont="1" applyFill="1" applyBorder="1" applyAlignment="1" applyProtection="1">
      <alignment horizontal="center"/>
    </xf>
    <xf numFmtId="169" fontId="0" fillId="2" borderId="3" xfId="1" applyNumberFormat="1" applyFont="1" applyFill="1" applyBorder="1" applyAlignment="1" applyProtection="1">
      <alignment horizontal="center"/>
    </xf>
    <xf numFmtId="169" fontId="0" fillId="2" borderId="23" xfId="1" applyNumberFormat="1" applyFont="1" applyFill="1" applyBorder="1" applyAlignment="1" applyProtection="1">
      <alignment horizontal="center"/>
    </xf>
    <xf numFmtId="169" fontId="0" fillId="2" borderId="24" xfId="1" applyNumberFormat="1" applyFont="1" applyFill="1" applyBorder="1" applyAlignment="1" applyProtection="1">
      <alignment horizontal="center"/>
    </xf>
    <xf numFmtId="169" fontId="0" fillId="2" borderId="25" xfId="1" applyNumberFormat="1" applyFont="1" applyFill="1" applyBorder="1" applyAlignment="1" applyProtection="1">
      <alignment horizontal="center"/>
    </xf>
    <xf numFmtId="169" fontId="0" fillId="2" borderId="26" xfId="1" applyNumberFormat="1" applyFont="1" applyFill="1" applyBorder="1" applyAlignment="1" applyProtection="1">
      <alignment horizontal="center"/>
    </xf>
    <xf numFmtId="165" fontId="13" fillId="2" borderId="0" xfId="0" applyNumberFormat="1" applyFont="1" applyFill="1" applyAlignment="1">
      <alignment horizontal="center"/>
    </xf>
    <xf numFmtId="165" fontId="13" fillId="2" borderId="11" xfId="0" applyNumberFormat="1" applyFont="1" applyFill="1" applyBorder="1" applyAlignment="1">
      <alignment horizontal="center"/>
    </xf>
    <xf numFmtId="165" fontId="13" fillId="2" borderId="14" xfId="0" applyNumberFormat="1" applyFont="1" applyFill="1" applyBorder="1" applyAlignment="1">
      <alignment horizontal="center"/>
    </xf>
    <xf numFmtId="1" fontId="0" fillId="2" borderId="0" xfId="0" applyNumberFormat="1" applyFill="1"/>
    <xf numFmtId="167" fontId="4" fillId="10" borderId="13" xfId="1" applyNumberFormat="1" applyFont="1" applyFill="1" applyBorder="1" applyAlignment="1" applyProtection="1">
      <alignment horizontal="center"/>
    </xf>
    <xf numFmtId="2" fontId="0" fillId="2" borderId="0" xfId="0" applyNumberFormat="1" applyFill="1" applyAlignment="1">
      <alignment horizontal="right"/>
    </xf>
    <xf numFmtId="169" fontId="4" fillId="9" borderId="13" xfId="1" applyNumberFormat="1" applyFont="1" applyFill="1" applyBorder="1" applyAlignment="1" applyProtection="1">
      <alignment horizontal="center"/>
    </xf>
    <xf numFmtId="0" fontId="0" fillId="0" borderId="97" xfId="0" applyBorder="1" applyAlignment="1">
      <alignment horizontal="center"/>
    </xf>
    <xf numFmtId="0" fontId="0" fillId="0" borderId="98" xfId="0" applyBorder="1" applyAlignment="1">
      <alignment horizontal="center"/>
    </xf>
    <xf numFmtId="15" fontId="0" fillId="0" borderId="98" xfId="0" applyNumberFormat="1" applyBorder="1" applyAlignment="1">
      <alignment horizontal="center"/>
    </xf>
    <xf numFmtId="0" fontId="0" fillId="0" borderId="99" xfId="0" applyBorder="1" applyAlignment="1">
      <alignment horizontal="center"/>
    </xf>
    <xf numFmtId="0" fontId="3" fillId="0" borderId="100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101" xfId="0" applyFont="1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5" fontId="0" fillId="0" borderId="20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3" fillId="3" borderId="88" xfId="0" applyFont="1" applyFill="1" applyBorder="1" applyAlignment="1" applyProtection="1">
      <alignment horizontal="left"/>
      <protection locked="0"/>
    </xf>
    <xf numFmtId="0" fontId="13" fillId="3" borderId="89" xfId="0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Alignment="1">
      <alignment horizontal="center" vertical="center"/>
    </xf>
    <xf numFmtId="0" fontId="13" fillId="3" borderId="43" xfId="0" applyFont="1" applyFill="1" applyBorder="1" applyAlignment="1" applyProtection="1">
      <alignment horizontal="left"/>
      <protection locked="0"/>
    </xf>
    <xf numFmtId="0" fontId="13" fillId="3" borderId="90" xfId="0" applyFont="1" applyFill="1" applyBorder="1" applyAlignment="1" applyProtection="1">
      <alignment horizontal="left"/>
      <protection locked="0"/>
    </xf>
    <xf numFmtId="0" fontId="2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vertical="center"/>
    </xf>
    <xf numFmtId="0" fontId="3" fillId="2" borderId="7" xfId="0" applyFont="1" applyFill="1" applyBorder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/>
    </xf>
    <xf numFmtId="0" fontId="17" fillId="12" borderId="27" xfId="0" applyFont="1" applyFill="1" applyBorder="1" applyAlignment="1">
      <alignment horizontal="center" vertical="center"/>
    </xf>
    <xf numFmtId="0" fontId="17" fillId="12" borderId="28" xfId="0" applyFont="1" applyFill="1" applyBorder="1" applyAlignment="1">
      <alignment horizontal="center" vertical="center"/>
    </xf>
    <xf numFmtId="0" fontId="17" fillId="12" borderId="29" xfId="0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left"/>
    </xf>
    <xf numFmtId="0" fontId="18" fillId="2" borderId="0" xfId="0" applyFont="1" applyFill="1" applyAlignment="1">
      <alignment horizontal="right"/>
    </xf>
    <xf numFmtId="0" fontId="18" fillId="2" borderId="11" xfId="0" applyFont="1" applyFill="1" applyBorder="1" applyAlignment="1">
      <alignment horizontal="right"/>
    </xf>
    <xf numFmtId="0" fontId="18" fillId="2" borderId="0" xfId="0" applyFont="1" applyFill="1" applyAlignment="1">
      <alignment horizontal="right" vertical="center"/>
    </xf>
    <xf numFmtId="0" fontId="18" fillId="2" borderId="11" xfId="0" applyFont="1" applyFill="1" applyBorder="1" applyAlignment="1">
      <alignment horizontal="right" vertical="center"/>
    </xf>
    <xf numFmtId="0" fontId="12" fillId="11" borderId="27" xfId="0" applyFont="1" applyFill="1" applyBorder="1" applyAlignment="1">
      <alignment horizontal="center" vertical="center"/>
    </xf>
    <xf numFmtId="0" fontId="12" fillId="11" borderId="28" xfId="0" applyFont="1" applyFill="1" applyBorder="1" applyAlignment="1">
      <alignment horizontal="center" vertical="center"/>
    </xf>
    <xf numFmtId="0" fontId="12" fillId="11" borderId="29" xfId="0" applyFont="1" applyFill="1" applyBorder="1" applyAlignment="1">
      <alignment horizontal="center" vertical="center"/>
    </xf>
    <xf numFmtId="0" fontId="12" fillId="12" borderId="27" xfId="0" applyFont="1" applyFill="1" applyBorder="1" applyAlignment="1">
      <alignment horizontal="center" vertical="center"/>
    </xf>
    <xf numFmtId="0" fontId="12" fillId="12" borderId="28" xfId="0" applyFont="1" applyFill="1" applyBorder="1" applyAlignment="1">
      <alignment horizontal="center" vertical="center"/>
    </xf>
    <xf numFmtId="0" fontId="12" fillId="12" borderId="29" xfId="0" applyFont="1" applyFill="1" applyBorder="1" applyAlignment="1">
      <alignment horizontal="center" vertical="center"/>
    </xf>
    <xf numFmtId="0" fontId="17" fillId="11" borderId="27" xfId="0" applyFont="1" applyFill="1" applyBorder="1" applyAlignment="1">
      <alignment horizontal="center" vertical="center"/>
    </xf>
    <xf numFmtId="0" fontId="17" fillId="11" borderId="28" xfId="0" applyFont="1" applyFill="1" applyBorder="1" applyAlignment="1">
      <alignment horizontal="center" vertical="center"/>
    </xf>
    <xf numFmtId="0" fontId="17" fillId="11" borderId="29" xfId="0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0" fontId="13" fillId="3" borderId="49" xfId="0" applyFont="1" applyFill="1" applyBorder="1" applyAlignment="1" applyProtection="1">
      <alignment horizontal="left"/>
      <protection locked="0"/>
    </xf>
    <xf numFmtId="0" fontId="13" fillId="3" borderId="91" xfId="0" applyFont="1" applyFill="1" applyBorder="1" applyAlignment="1" applyProtection="1">
      <alignment horizontal="left"/>
      <protection locked="0"/>
    </xf>
    <xf numFmtId="0" fontId="10" fillId="2" borderId="15" xfId="0" applyFont="1" applyFill="1" applyBorder="1" applyAlignment="1">
      <alignment horizontal="left" vertical="top" wrapText="1"/>
    </xf>
    <xf numFmtId="0" fontId="10" fillId="2" borderId="16" xfId="0" applyFont="1" applyFill="1" applyBorder="1" applyAlignment="1">
      <alignment horizontal="left" vertical="top" wrapText="1"/>
    </xf>
    <xf numFmtId="0" fontId="10" fillId="2" borderId="17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0" fillId="2" borderId="7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10" fillId="2" borderId="10" xfId="0" applyFont="1" applyFill="1" applyBorder="1" applyAlignment="1">
      <alignment horizontal="left" vertical="top" wrapText="1"/>
    </xf>
    <xf numFmtId="0" fontId="10" fillId="2" borderId="18" xfId="0" applyFont="1" applyFill="1" applyBorder="1" applyAlignment="1">
      <alignment horizontal="left" vertical="top" wrapText="1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18" fillId="2" borderId="37" xfId="0" applyFont="1" applyFill="1" applyBorder="1" applyAlignment="1">
      <alignment horizontal="right" vertical="center"/>
    </xf>
    <xf numFmtId="0" fontId="13" fillId="3" borderId="48" xfId="0" applyFont="1" applyFill="1" applyBorder="1" applyAlignment="1" applyProtection="1">
      <alignment horizontal="left"/>
      <protection locked="0"/>
    </xf>
    <xf numFmtId="0" fontId="13" fillId="3" borderId="13" xfId="0" applyFont="1" applyFill="1" applyBorder="1" applyAlignment="1" applyProtection="1">
      <alignment horizontal="left"/>
      <protection locked="0"/>
    </xf>
    <xf numFmtId="0" fontId="0" fillId="0" borderId="97" xfId="0" applyBorder="1"/>
    <xf numFmtId="0" fontId="0" fillId="0" borderId="98" xfId="0" applyBorder="1"/>
    <xf numFmtId="0" fontId="0" fillId="0" borderId="99" xfId="0" applyBorder="1"/>
    <xf numFmtId="0" fontId="0" fillId="0" borderId="22" xfId="0" applyBorder="1"/>
    <xf numFmtId="0" fontId="0" fillId="0" borderId="3" xfId="0" applyBorder="1"/>
    <xf numFmtId="0" fontId="0" fillId="0" borderId="23" xfId="0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95" xfId="0" applyBorder="1"/>
    <xf numFmtId="0" fontId="0" fillId="0" borderId="28" xfId="0" applyBorder="1"/>
    <xf numFmtId="0" fontId="0" fillId="0" borderId="96" xfId="0" applyBorder="1"/>
    <xf numFmtId="0" fontId="0" fillId="0" borderId="95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96" xfId="0" applyBorder="1" applyAlignment="1">
      <alignment horizontal="left"/>
    </xf>
    <xf numFmtId="0" fontId="16" fillId="8" borderId="27" xfId="0" applyFont="1" applyFill="1" applyBorder="1" applyAlignment="1">
      <alignment horizontal="center" vertical="center"/>
    </xf>
    <xf numFmtId="0" fontId="16" fillId="8" borderId="28" xfId="0" applyFont="1" applyFill="1" applyBorder="1" applyAlignment="1">
      <alignment horizontal="center" vertical="center"/>
    </xf>
    <xf numFmtId="0" fontId="16" fillId="8" borderId="29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1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numFmt numFmtId="170" formatCode=";;;"/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numFmt numFmtId="170" formatCode=";;;"/>
      <fill>
        <patternFill>
          <bgColor theme="0" tint="-0.34998626667073579"/>
        </patternFill>
      </fill>
    </dxf>
    <dxf>
      <numFmt numFmtId="170" formatCode=";;;"/>
      <fill>
        <patternFill>
          <bgColor theme="0" tint="-0.34998626667073579"/>
        </patternFill>
      </fill>
    </dxf>
    <dxf>
      <numFmt numFmtId="170" formatCode=";;;"/>
      <fill>
        <patternFill>
          <bgColor theme="0" tint="-0.24994659260841701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22</xdr:row>
      <xdr:rowOff>0</xdr:rowOff>
    </xdr:from>
    <xdr:to>
      <xdr:col>6</xdr:col>
      <xdr:colOff>673100</xdr:colOff>
      <xdr:row>25</xdr:row>
      <xdr:rowOff>203200</xdr:rowOff>
    </xdr:to>
    <xdr:sp macro="" textlink="">
      <xdr:nvSpPr>
        <xdr:cNvPr id="1026" name="CommandButton1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22621</xdr:colOff>
      <xdr:row>8</xdr:row>
      <xdr:rowOff>155972</xdr:rowOff>
    </xdr:from>
    <xdr:to>
      <xdr:col>14</xdr:col>
      <xdr:colOff>117871</xdr:colOff>
      <xdr:row>10</xdr:row>
      <xdr:rowOff>172988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7421" y="803672"/>
          <a:ext cx="1295400" cy="407541"/>
        </a:xfrm>
        <a:prstGeom prst="rect">
          <a:avLst/>
        </a:prstGeom>
      </xdr:spPr>
    </xdr:pic>
    <xdr:clientData/>
  </xdr:twoCellAnchor>
  <xdr:twoCellAnchor editAs="oneCell">
    <xdr:from>
      <xdr:col>1</xdr:col>
      <xdr:colOff>596900</xdr:colOff>
      <xdr:row>1</xdr:row>
      <xdr:rowOff>0</xdr:rowOff>
    </xdr:from>
    <xdr:to>
      <xdr:col>4</xdr:col>
      <xdr:colOff>391679</xdr:colOff>
      <xdr:row>2</xdr:row>
      <xdr:rowOff>62468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EC86A48-4E73-3149-A6C3-FFDFC836F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9000" y="190500"/>
          <a:ext cx="1638299" cy="824468"/>
        </a:xfrm>
        <a:prstGeom prst="rect">
          <a:avLst/>
        </a:prstGeom>
      </xdr:spPr>
    </xdr:pic>
    <xdr:clientData/>
  </xdr:twoCellAnchor>
  <xdr:twoCellAnchor editAs="oneCell">
    <xdr:from>
      <xdr:col>16</xdr:col>
      <xdr:colOff>558800</xdr:colOff>
      <xdr:row>58</xdr:row>
      <xdr:rowOff>25400</xdr:rowOff>
    </xdr:from>
    <xdr:to>
      <xdr:col>19</xdr:col>
      <xdr:colOff>820240</xdr:colOff>
      <xdr:row>59</xdr:row>
      <xdr:rowOff>2544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EC5B132-DFBA-3843-ABE3-F0CDB1BA5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166600" y="16027400"/>
          <a:ext cx="2842261" cy="32350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20</xdr:col>
      <xdr:colOff>95017</xdr:colOff>
      <xdr:row>104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4614F399-3097-6545-B953-E473E0905CE1}"/>
            </a:ext>
          </a:extLst>
        </xdr:cNvPr>
        <xdr:cNvGrpSpPr/>
      </xdr:nvGrpSpPr>
      <xdr:grpSpPr>
        <a:xfrm>
          <a:off x="0" y="16589829"/>
          <a:ext cx="14320157" cy="8142514"/>
          <a:chOff x="-4313126" y="10096500"/>
          <a:chExt cx="15215843" cy="8382000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8ECA6E12-5BAA-4940-BCC5-9F3829B3F58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alphaModFix amt="15000"/>
          </a:blip>
          <a:srcRect l="-2" r="24311"/>
          <a:stretch/>
        </xdr:blipFill>
        <xdr:spPr>
          <a:xfrm>
            <a:off x="723900" y="10096500"/>
            <a:ext cx="7498080" cy="7772400"/>
          </a:xfrm>
          <a:prstGeom prst="rect">
            <a:avLst/>
          </a:prstGeom>
        </xdr:spPr>
      </xdr:pic>
      <xdr:pic>
        <xdr:nvPicPr>
          <xdr:cNvPr id="8" name="Picture 7">
            <a:extLst>
              <a:ext uri="{FF2B5EF4-FFF2-40B4-BE49-F238E27FC236}">
                <a16:creationId xmlns:a16="http://schemas.microsoft.com/office/drawing/2014/main" id="{42BD29F6-8AEF-4948-984B-55146B11413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alphaModFix amt="15000"/>
          </a:blip>
          <a:srcRect l="1772" r="71922"/>
          <a:stretch/>
        </xdr:blipFill>
        <xdr:spPr>
          <a:xfrm>
            <a:off x="8216900" y="10502900"/>
            <a:ext cx="2606040" cy="7772400"/>
          </a:xfrm>
          <a:prstGeom prst="rect">
            <a:avLst/>
          </a:prstGeom>
        </xdr:spPr>
      </xdr:pic>
      <xdr:pic>
        <xdr:nvPicPr>
          <xdr:cNvPr id="9" name="Picture 8">
            <a:extLst>
              <a:ext uri="{FF2B5EF4-FFF2-40B4-BE49-F238E27FC236}">
                <a16:creationId xmlns:a16="http://schemas.microsoft.com/office/drawing/2014/main" id="{9ECAA4FB-82BB-1E43-B1B1-347286E3875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>
            <a:alphaModFix amt="15000"/>
          </a:blip>
          <a:srcRect l="3626" r="32152"/>
          <a:stretch/>
        </xdr:blipFill>
        <xdr:spPr>
          <a:xfrm flipH="1">
            <a:off x="-4298444" y="10096500"/>
            <a:ext cx="4999476" cy="7772400"/>
          </a:xfrm>
          <a:prstGeom prst="rect">
            <a:avLst/>
          </a:prstGeom>
        </xdr:spPr>
      </xdr:pic>
      <xdr:sp macro="" textlink="">
        <xdr:nvSpPr>
          <xdr:cNvPr id="10" name="Rectangle 9">
            <a:extLst>
              <a:ext uri="{FF2B5EF4-FFF2-40B4-BE49-F238E27FC236}">
                <a16:creationId xmlns:a16="http://schemas.microsoft.com/office/drawing/2014/main" id="{F958BCDC-A15B-D04D-9DD1-E9C9C5B6A01C}"/>
              </a:ext>
            </a:extLst>
          </xdr:cNvPr>
          <xdr:cNvSpPr/>
        </xdr:nvSpPr>
        <xdr:spPr>
          <a:xfrm>
            <a:off x="-4313126" y="12059375"/>
            <a:ext cx="15215843" cy="6419125"/>
          </a:xfrm>
          <a:prstGeom prst="rect">
            <a:avLst/>
          </a:prstGeom>
          <a:gradFill>
            <a:gsLst>
              <a:gs pos="0">
                <a:schemeClr val="bg1">
                  <a:alpha val="0"/>
                </a:schemeClr>
              </a:gs>
              <a:gs pos="60000">
                <a:schemeClr val="bg1"/>
              </a:gs>
            </a:gsLst>
            <a:lin ang="540000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4</xdr:col>
      <xdr:colOff>0</xdr:colOff>
      <xdr:row>22</xdr:row>
      <xdr:rowOff>0</xdr:rowOff>
    </xdr:from>
    <xdr:to>
      <xdr:col>6</xdr:col>
      <xdr:colOff>673100</xdr:colOff>
      <xdr:row>25</xdr:row>
      <xdr:rowOff>203200</xdr:rowOff>
    </xdr:to>
    <xdr:pic>
      <xdr:nvPicPr>
        <xdr:cNvPr id="2" name="CommandButton1" hidden="1">
          <a:extLst>
            <a:ext uri="{FF2B5EF4-FFF2-40B4-BE49-F238E27FC236}">
              <a16:creationId xmlns:a16="http://schemas.microsoft.com/office/drawing/2014/main" id="{5E9B627E-E0B3-BD4F-8E59-FFCC563DDB9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1800" y="6604000"/>
          <a:ext cx="2324100" cy="9652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3174</xdr:colOff>
      <xdr:row>2</xdr:row>
      <xdr:rowOff>62468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EAD1600-25FC-D84E-9581-FC33D9396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498600" y="190500"/>
          <a:ext cx="1638299" cy="824468"/>
        </a:xfrm>
        <a:prstGeom prst="rect">
          <a:avLst/>
        </a:prstGeom>
      </xdr:spPr>
    </xdr:pic>
    <xdr:clientData/>
  </xdr:twoCellAnchor>
  <xdr:twoCellAnchor editAs="oneCell">
    <xdr:from>
      <xdr:col>10</xdr:col>
      <xdr:colOff>546100</xdr:colOff>
      <xdr:row>36</xdr:row>
      <xdr:rowOff>25400</xdr:rowOff>
    </xdr:from>
    <xdr:to>
      <xdr:col>14</xdr:col>
      <xdr:colOff>86361</xdr:colOff>
      <xdr:row>36</xdr:row>
      <xdr:rowOff>348908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77B5AD8-A838-6E41-B4EF-D52716E12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039100" y="10502900"/>
          <a:ext cx="2842261" cy="32350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</xdr:row>
      <xdr:rowOff>241300</xdr:rowOff>
    </xdr:from>
    <xdr:to>
      <xdr:col>14</xdr:col>
      <xdr:colOff>107717</xdr:colOff>
      <xdr:row>77</xdr:row>
      <xdr:rowOff>152400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602D778B-3850-3248-86E0-0DF19269B117}"/>
            </a:ext>
          </a:extLst>
        </xdr:cNvPr>
        <xdr:cNvGrpSpPr/>
      </xdr:nvGrpSpPr>
      <xdr:grpSpPr>
        <a:xfrm>
          <a:off x="0" y="10049329"/>
          <a:ext cx="10144346" cy="8772071"/>
          <a:chOff x="0" y="9486900"/>
          <a:chExt cx="10902717" cy="8991600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ACB7855D-8370-2D40-8647-B4CCC31AED2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-2" r="24311"/>
          <a:stretch/>
        </xdr:blipFill>
        <xdr:spPr>
          <a:xfrm>
            <a:off x="723900" y="10096500"/>
            <a:ext cx="7498080" cy="7772400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CCFF7677-A6B5-8D47-90BC-6E9B8DE2074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1772" r="71922"/>
          <a:stretch/>
        </xdr:blipFill>
        <xdr:spPr>
          <a:xfrm>
            <a:off x="8216900" y="10502900"/>
            <a:ext cx="2606040" cy="7772400"/>
          </a:xfrm>
          <a:prstGeom prst="rect">
            <a:avLst/>
          </a:prstGeom>
        </xdr:spPr>
      </xdr:pic>
      <xdr:pic>
        <xdr:nvPicPr>
          <xdr:cNvPr id="8" name="Picture 7">
            <a:extLst>
              <a:ext uri="{FF2B5EF4-FFF2-40B4-BE49-F238E27FC236}">
                <a16:creationId xmlns:a16="http://schemas.microsoft.com/office/drawing/2014/main" id="{5796F38C-B90C-4B45-BBDB-846A3BB33A2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3623" r="90378"/>
          <a:stretch/>
        </xdr:blipFill>
        <xdr:spPr>
          <a:xfrm flipH="1">
            <a:off x="106680" y="9486900"/>
            <a:ext cx="594360" cy="7772400"/>
          </a:xfrm>
          <a:prstGeom prst="rect">
            <a:avLst/>
          </a:prstGeom>
        </xdr:spPr>
      </xdr:pic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F4599C6B-A3B9-8143-84A8-1928FD628F33}"/>
              </a:ext>
            </a:extLst>
          </xdr:cNvPr>
          <xdr:cNvSpPr/>
        </xdr:nvSpPr>
        <xdr:spPr>
          <a:xfrm>
            <a:off x="0" y="12059375"/>
            <a:ext cx="10902717" cy="6419125"/>
          </a:xfrm>
          <a:prstGeom prst="rect">
            <a:avLst/>
          </a:prstGeom>
          <a:gradFill>
            <a:gsLst>
              <a:gs pos="0">
                <a:schemeClr val="bg1">
                  <a:alpha val="0"/>
                </a:schemeClr>
              </a:gs>
              <a:gs pos="60000">
                <a:schemeClr val="bg1"/>
              </a:gs>
            </a:gsLst>
            <a:lin ang="540000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4</xdr:col>
      <xdr:colOff>3174</xdr:colOff>
      <xdr:row>2</xdr:row>
      <xdr:rowOff>62468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6503E0-2169-5142-A13B-C5A2606BCA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9000" y="190500"/>
          <a:ext cx="1638299" cy="824468"/>
        </a:xfrm>
        <a:prstGeom prst="rect">
          <a:avLst/>
        </a:prstGeom>
      </xdr:spPr>
    </xdr:pic>
    <xdr:clientData/>
  </xdr:twoCellAnchor>
  <xdr:twoCellAnchor editAs="oneCell">
    <xdr:from>
      <xdr:col>10</xdr:col>
      <xdr:colOff>546100</xdr:colOff>
      <xdr:row>36</xdr:row>
      <xdr:rowOff>25400</xdr:rowOff>
    </xdr:from>
    <xdr:to>
      <xdr:col>14</xdr:col>
      <xdr:colOff>86361</xdr:colOff>
      <xdr:row>36</xdr:row>
      <xdr:rowOff>348908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2F5A916-5210-F64C-B76C-3D2018D39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039100" y="10502900"/>
          <a:ext cx="2842261" cy="32350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</xdr:row>
      <xdr:rowOff>241300</xdr:rowOff>
    </xdr:from>
    <xdr:to>
      <xdr:col>14</xdr:col>
      <xdr:colOff>107717</xdr:colOff>
      <xdr:row>77</xdr:row>
      <xdr:rowOff>152400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F7F1AEDC-9100-9F4C-B654-088823BC93C6}"/>
            </a:ext>
          </a:extLst>
        </xdr:cNvPr>
        <xdr:cNvGrpSpPr/>
      </xdr:nvGrpSpPr>
      <xdr:grpSpPr>
        <a:xfrm>
          <a:off x="0" y="10049329"/>
          <a:ext cx="10144346" cy="8772071"/>
          <a:chOff x="0" y="9486900"/>
          <a:chExt cx="10902717" cy="8991600"/>
        </a:xfrm>
      </xdr:grpSpPr>
      <xdr:pic>
        <xdr:nvPicPr>
          <xdr:cNvPr id="11" name="Picture 10">
            <a:extLst>
              <a:ext uri="{FF2B5EF4-FFF2-40B4-BE49-F238E27FC236}">
                <a16:creationId xmlns:a16="http://schemas.microsoft.com/office/drawing/2014/main" id="{BAE5E4B5-B440-1943-88F2-E65ECF2993F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-2" r="24311"/>
          <a:stretch/>
        </xdr:blipFill>
        <xdr:spPr>
          <a:xfrm>
            <a:off x="723900" y="10096500"/>
            <a:ext cx="7498080" cy="7772400"/>
          </a:xfrm>
          <a:prstGeom prst="rect">
            <a:avLst/>
          </a:prstGeom>
        </xdr:spPr>
      </xdr:pic>
      <xdr:pic>
        <xdr:nvPicPr>
          <xdr:cNvPr id="12" name="Picture 11">
            <a:extLst>
              <a:ext uri="{FF2B5EF4-FFF2-40B4-BE49-F238E27FC236}">
                <a16:creationId xmlns:a16="http://schemas.microsoft.com/office/drawing/2014/main" id="{8B78FCC8-F8FB-8D47-BCE0-3437014EB07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1772" r="71922"/>
          <a:stretch/>
        </xdr:blipFill>
        <xdr:spPr>
          <a:xfrm>
            <a:off x="8216900" y="10502900"/>
            <a:ext cx="2606040" cy="7772400"/>
          </a:xfrm>
          <a:prstGeom prst="rect">
            <a:avLst/>
          </a:prstGeom>
        </xdr:spPr>
      </xdr:pic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8FDD7CC9-C03D-5B45-B414-8F82D8D63C4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alphaModFix amt="15000"/>
          </a:blip>
          <a:srcRect l="3623" r="90378"/>
          <a:stretch/>
        </xdr:blipFill>
        <xdr:spPr>
          <a:xfrm flipH="1">
            <a:off x="106680" y="9486900"/>
            <a:ext cx="594360" cy="7772400"/>
          </a:xfrm>
          <a:prstGeom prst="rect">
            <a:avLst/>
          </a:prstGeom>
        </xdr:spPr>
      </xdr:pic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85036C8A-3C3D-1A47-8BB4-B273C0B4B400}"/>
              </a:ext>
            </a:extLst>
          </xdr:cNvPr>
          <xdr:cNvSpPr/>
        </xdr:nvSpPr>
        <xdr:spPr>
          <a:xfrm>
            <a:off x="0" y="12059375"/>
            <a:ext cx="10902717" cy="6419125"/>
          </a:xfrm>
          <a:prstGeom prst="rect">
            <a:avLst/>
          </a:prstGeom>
          <a:gradFill>
            <a:gsLst>
              <a:gs pos="0">
                <a:schemeClr val="bg1">
                  <a:alpha val="0"/>
                </a:schemeClr>
              </a:gs>
              <a:gs pos="60000">
                <a:schemeClr val="bg1"/>
              </a:gs>
            </a:gsLst>
            <a:lin ang="5400000" scaled="1"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300uL Values" connectionId="14" xr16:uid="{00000000-0016-0000-0100-000001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uL Values_1" connectionId="1" xr16:uid="{00000000-0016-0000-01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T9"/>
  <sheetViews>
    <sheetView workbookViewId="0">
      <selection activeCell="T12" sqref="T12"/>
    </sheetView>
  </sheetViews>
  <sheetFormatPr defaultColWidth="8.84375" defaultRowHeight="14.6" x14ac:dyDescent="0.4"/>
  <cols>
    <col min="3" max="3" width="9.69140625" bestFit="1" customWidth="1"/>
    <col min="20" max="20" width="60.84375" customWidth="1"/>
  </cols>
  <sheetData>
    <row r="1" spans="1:20" ht="15" thickBot="1" x14ac:dyDescent="0.45">
      <c r="A1" s="253" t="s">
        <v>34</v>
      </c>
      <c r="B1" s="254"/>
      <c r="C1" s="254"/>
      <c r="D1" s="254"/>
      <c r="E1" s="254"/>
      <c r="F1" s="254"/>
      <c r="G1" s="254"/>
      <c r="H1" s="255"/>
    </row>
    <row r="2" spans="1:20" ht="15" thickBot="1" x14ac:dyDescent="0.45">
      <c r="A2" s="193" t="s">
        <v>25</v>
      </c>
      <c r="B2" s="194" t="s">
        <v>26</v>
      </c>
      <c r="C2" s="194" t="s">
        <v>27</v>
      </c>
      <c r="D2" s="194" t="s">
        <v>28</v>
      </c>
      <c r="E2" s="195" t="s">
        <v>29</v>
      </c>
      <c r="F2" s="256" t="s">
        <v>30</v>
      </c>
      <c r="G2" s="257"/>
      <c r="H2" s="258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spans="1:20" x14ac:dyDescent="0.4">
      <c r="A3" s="196" t="s">
        <v>31</v>
      </c>
      <c r="B3" s="197"/>
      <c r="C3" s="198">
        <v>44018</v>
      </c>
      <c r="D3" s="197" t="s">
        <v>32</v>
      </c>
      <c r="E3" s="199"/>
      <c r="F3" s="259" t="s">
        <v>33</v>
      </c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1"/>
    </row>
    <row r="4" spans="1:20" x14ac:dyDescent="0.4">
      <c r="A4" s="28" t="s">
        <v>37</v>
      </c>
      <c r="B4" s="29"/>
      <c r="C4" s="31">
        <v>44019</v>
      </c>
      <c r="D4" s="29" t="s">
        <v>32</v>
      </c>
      <c r="E4" s="30"/>
      <c r="F4" s="250" t="s">
        <v>38</v>
      </c>
      <c r="G4" s="251"/>
      <c r="H4" s="251"/>
      <c r="I4" s="251"/>
      <c r="J4" s="251"/>
      <c r="K4" s="251"/>
      <c r="L4" s="251"/>
      <c r="M4" s="251"/>
      <c r="N4" s="251"/>
      <c r="O4" s="251"/>
      <c r="P4" s="251"/>
      <c r="Q4" s="251"/>
      <c r="R4" s="251"/>
      <c r="S4" s="251"/>
      <c r="T4" s="252"/>
    </row>
    <row r="5" spans="1:20" x14ac:dyDescent="0.4">
      <c r="A5" s="28" t="s">
        <v>39</v>
      </c>
      <c r="B5" s="29"/>
      <c r="C5" s="31">
        <v>44022</v>
      </c>
      <c r="D5" s="29" t="s">
        <v>32</v>
      </c>
      <c r="E5" s="30"/>
      <c r="F5" s="250" t="s">
        <v>40</v>
      </c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2"/>
    </row>
    <row r="6" spans="1:20" x14ac:dyDescent="0.4">
      <c r="A6" s="83" t="s">
        <v>41</v>
      </c>
      <c r="B6" s="84">
        <v>36183</v>
      </c>
      <c r="C6" s="85">
        <v>44042</v>
      </c>
      <c r="D6" s="84" t="s">
        <v>32</v>
      </c>
      <c r="E6" s="86" t="s">
        <v>32</v>
      </c>
      <c r="F6" s="262" t="s">
        <v>42</v>
      </c>
      <c r="G6" s="263"/>
      <c r="H6" s="263"/>
      <c r="I6" s="263"/>
      <c r="J6" s="263"/>
      <c r="K6" s="263"/>
      <c r="L6" s="263"/>
      <c r="M6" s="263"/>
      <c r="N6" s="263"/>
      <c r="O6" s="263"/>
      <c r="P6" s="263"/>
      <c r="Q6" s="263"/>
      <c r="R6" s="263"/>
      <c r="S6" s="263"/>
      <c r="T6" s="264"/>
    </row>
    <row r="7" spans="1:20" x14ac:dyDescent="0.4">
      <c r="A7" s="83" t="s">
        <v>2</v>
      </c>
      <c r="B7" s="84">
        <v>37136</v>
      </c>
      <c r="C7" s="85">
        <v>44098</v>
      </c>
      <c r="D7" s="84" t="s">
        <v>32</v>
      </c>
      <c r="E7" s="86" t="s">
        <v>32</v>
      </c>
      <c r="F7" s="265" t="s">
        <v>68</v>
      </c>
      <c r="G7" s="266"/>
      <c r="H7" s="266"/>
      <c r="I7" s="266"/>
      <c r="J7" s="266"/>
      <c r="K7" s="266"/>
      <c r="L7" s="266"/>
      <c r="M7" s="266"/>
      <c r="N7" s="266"/>
      <c r="O7" s="266"/>
      <c r="P7" s="266"/>
      <c r="Q7" s="266"/>
      <c r="R7" s="266"/>
      <c r="S7" s="266"/>
      <c r="T7" s="267"/>
    </row>
    <row r="8" spans="1:20" x14ac:dyDescent="0.4">
      <c r="A8" s="28" t="s">
        <v>3</v>
      </c>
      <c r="B8" s="29">
        <v>41955</v>
      </c>
      <c r="C8" s="31">
        <v>44984</v>
      </c>
      <c r="D8" s="29" t="s">
        <v>32</v>
      </c>
      <c r="E8" s="30" t="s">
        <v>70</v>
      </c>
      <c r="F8" s="250" t="s">
        <v>69</v>
      </c>
      <c r="G8" s="251"/>
      <c r="H8" s="251"/>
      <c r="I8" s="251"/>
      <c r="J8" s="251"/>
      <c r="K8" s="251"/>
      <c r="L8" s="251"/>
      <c r="M8" s="251"/>
      <c r="N8" s="251"/>
      <c r="O8" s="251"/>
      <c r="P8" s="251"/>
      <c r="Q8" s="251"/>
      <c r="R8" s="251"/>
      <c r="S8" s="251"/>
      <c r="T8" s="252"/>
    </row>
    <row r="9" spans="1:20" ht="15" thickBot="1" x14ac:dyDescent="0.45">
      <c r="A9" s="189" t="s">
        <v>4</v>
      </c>
      <c r="B9" s="190">
        <v>43528</v>
      </c>
      <c r="C9" s="191">
        <v>45351</v>
      </c>
      <c r="D9" s="190" t="s">
        <v>32</v>
      </c>
      <c r="E9" s="192" t="s">
        <v>70</v>
      </c>
      <c r="F9" s="247" t="s">
        <v>88</v>
      </c>
      <c r="G9" s="248"/>
      <c r="H9" s="248"/>
      <c r="I9" s="248"/>
      <c r="J9" s="248"/>
      <c r="K9" s="248"/>
      <c r="L9" s="248"/>
      <c r="M9" s="248"/>
      <c r="N9" s="248"/>
      <c r="O9" s="248"/>
      <c r="P9" s="248"/>
      <c r="Q9" s="248"/>
      <c r="R9" s="248"/>
      <c r="S9" s="248"/>
      <c r="T9" s="249"/>
    </row>
  </sheetData>
  <mergeCells count="9">
    <mergeCell ref="F9:T9"/>
    <mergeCell ref="F8:T8"/>
    <mergeCell ref="A1:H1"/>
    <mergeCell ref="F2:H2"/>
    <mergeCell ref="F3:T3"/>
    <mergeCell ref="F4:T4"/>
    <mergeCell ref="F5:T5"/>
    <mergeCell ref="F6:T6"/>
    <mergeCell ref="F7:T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2:AV59"/>
  <sheetViews>
    <sheetView tabSelected="1" zoomScaleNormal="100" workbookViewId="0">
      <selection activeCell="E8" sqref="E8:F8"/>
    </sheetView>
  </sheetViews>
  <sheetFormatPr defaultColWidth="9.15234375" defaultRowHeight="14.6" x14ac:dyDescent="0.4"/>
  <cols>
    <col min="1" max="1" width="3.84375" style="1" customWidth="1"/>
    <col min="2" max="2" width="15.15234375" style="1" customWidth="1"/>
    <col min="3" max="3" width="3.84375" style="1" customWidth="1"/>
    <col min="4" max="4" width="4.3046875" style="1" customWidth="1"/>
    <col min="5" max="19" width="10.84375" style="1" customWidth="1"/>
    <col min="20" max="20" width="12.53515625" style="1" bestFit="1" customWidth="1"/>
    <col min="21" max="21" width="3.84375" style="1" hidden="1" customWidth="1"/>
    <col min="22" max="22" width="7.84375" style="1" hidden="1" customWidth="1"/>
    <col min="23" max="23" width="9.15234375" style="1" hidden="1" customWidth="1"/>
    <col min="24" max="24" width="12.53515625" style="1" hidden="1" customWidth="1"/>
    <col min="25" max="25" width="10.3046875" style="1" hidden="1" customWidth="1"/>
    <col min="26" max="26" width="8.69140625" style="1" hidden="1" customWidth="1"/>
    <col min="27" max="27" width="9.15234375" style="1" hidden="1" customWidth="1"/>
    <col min="28" max="28" width="12.15234375" style="1" hidden="1" customWidth="1"/>
    <col min="29" max="29" width="11.53515625" style="1" hidden="1" customWidth="1"/>
    <col min="30" max="46" width="9.15234375" style="1" hidden="1" customWidth="1"/>
    <col min="47" max="47" width="9.15234375" style="1" customWidth="1"/>
    <col min="48" max="16384" width="9.15234375" style="1"/>
  </cols>
  <sheetData>
    <row r="2" spans="1:32" ht="60" customHeight="1" x14ac:dyDescent="0.4">
      <c r="P2" s="27" t="s">
        <v>35</v>
      </c>
      <c r="Q2" s="208" t="s">
        <v>55</v>
      </c>
      <c r="R2" s="208"/>
      <c r="S2" s="27" t="s">
        <v>36</v>
      </c>
      <c r="T2" s="26" t="s">
        <v>5</v>
      </c>
    </row>
    <row r="3" spans="1:32" ht="15" thickBot="1" x14ac:dyDescent="0.4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</row>
    <row r="5" spans="1:32" ht="50.15" customHeight="1" x14ac:dyDescent="1.2">
      <c r="B5" s="205" t="s">
        <v>56</v>
      </c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  <c r="P5" s="205"/>
      <c r="Q5" s="205"/>
      <c r="R5" s="205"/>
      <c r="S5" s="202">
        <f ca="1">NOW()</f>
        <v>46135.580957407408</v>
      </c>
      <c r="T5" s="202"/>
      <c r="Y5" s="33"/>
      <c r="Z5" s="33"/>
      <c r="AB5" s="4"/>
    </row>
    <row r="6" spans="1:32" ht="20.149999999999999" customHeight="1" x14ac:dyDescent="1.2">
      <c r="C6" s="2"/>
      <c r="D6" s="70"/>
      <c r="E6" s="92"/>
      <c r="F6" s="71"/>
      <c r="G6" s="71"/>
      <c r="H6" s="71"/>
      <c r="I6" s="71"/>
      <c r="J6" s="71"/>
      <c r="K6" s="71"/>
      <c r="L6" s="4"/>
      <c r="M6" s="4"/>
      <c r="N6" s="4"/>
      <c r="R6" s="27"/>
      <c r="S6" s="27"/>
      <c r="T6" s="26"/>
      <c r="U6" s="27"/>
      <c r="V6" s="26"/>
      <c r="Y6" s="33"/>
      <c r="Z6" s="33"/>
    </row>
    <row r="7" spans="1:32" ht="19" customHeight="1" thickBot="1" x14ac:dyDescent="0.45">
      <c r="C7" s="2"/>
      <c r="I7" s="3"/>
      <c r="Y7" s="33" t="s">
        <v>50</v>
      </c>
      <c r="Z7" s="33" t="s">
        <v>51</v>
      </c>
      <c r="AA7" s="33"/>
      <c r="AB7" s="33"/>
    </row>
    <row r="8" spans="1:32" ht="20.149999999999999" customHeight="1" thickBot="1" x14ac:dyDescent="0.45">
      <c r="B8" s="217" t="s">
        <v>57</v>
      </c>
      <c r="C8" s="217"/>
      <c r="D8" s="218"/>
      <c r="E8" s="200"/>
      <c r="F8" s="201"/>
      <c r="H8" s="93"/>
      <c r="I8" s="93"/>
      <c r="J8" s="243" t="s">
        <v>12</v>
      </c>
      <c r="K8" s="243"/>
      <c r="M8" s="231" t="s">
        <v>62</v>
      </c>
      <c r="N8" s="232"/>
      <c r="O8" s="233"/>
      <c r="P8" s="73"/>
      <c r="Q8" s="206" t="s">
        <v>65</v>
      </c>
      <c r="R8" s="206"/>
      <c r="S8" s="207"/>
      <c r="T8" s="5" t="str">
        <f>IF(OR(SUMPRODUCT(--ISNUMBER(E23:N30))&lt;80,E17="",J9=""),"",IF(AND(E19="PASS",F19="PASS",G19="PASS",H19="PASS",I19="PASS",J19="PASS",K19="PASS",L19="PASS",M19="PASS",T23="PASS",T24="PASS",T25="PASS",T26="PASS",T27="PASS",T28="PASS",T29="PASS",T30="PASS",N34="PASS",M34="PASS",L34="PASS",K34="PASS",J34="PASS",I34="PASS",H34="PASS",G34="PASS",F34="PASS",E34="PASS",ABS(S33)&lt;=Y8),"PASS","FAIL"))</f>
        <v/>
      </c>
      <c r="X8" s="9" t="s">
        <v>11</v>
      </c>
      <c r="Y8" s="131">
        <v>0.05</v>
      </c>
      <c r="Z8" s="131">
        <v>0.02</v>
      </c>
      <c r="AA8" s="185"/>
    </row>
    <row r="9" spans="1:32" ht="20.149999999999999" customHeight="1" thickBot="1" x14ac:dyDescent="0.45">
      <c r="B9" s="217" t="s">
        <v>58</v>
      </c>
      <c r="C9" s="217"/>
      <c r="D9" s="218"/>
      <c r="E9" s="203"/>
      <c r="F9" s="204"/>
      <c r="G9" s="128"/>
      <c r="H9" s="217" t="s">
        <v>60</v>
      </c>
      <c r="I9" s="218"/>
      <c r="J9" s="200"/>
      <c r="K9" s="201"/>
      <c r="M9" s="234"/>
      <c r="N9" s="235"/>
      <c r="O9" s="236"/>
      <c r="P9" s="73"/>
      <c r="Q9" s="206" t="s">
        <v>66</v>
      </c>
      <c r="R9" s="206"/>
      <c r="S9" s="207"/>
      <c r="T9" s="72" t="str">
        <f>IF(OR(SUMPRODUCT(--ISNUMBER(E45:N52))&lt;80,E39="",J9=""),"",IF(AND(E41="PASS",F41="PASS",G41="PASS",H41="PASS",I41="PASS",J41="PASS",K41="PASS",L41="PASS",M41="PASS",T45="PASS",T46="PASS",T47="PASS",T48="PASS",T49="PASS",T50="PASS",T51="PASS",T52="PASS",N56="PASS",M56="PASS",L56="PASS",K56="PASS",J56="PASS",I56="PASS",H56="PASS",G56="PASS",F56="PASS",E56="PASS",ABS(S55)&lt;=Z8),"PASS","FAIL"))</f>
        <v/>
      </c>
      <c r="X9" s="9" t="s">
        <v>49</v>
      </c>
      <c r="Y9" s="131">
        <v>0.08</v>
      </c>
      <c r="Z9" s="8">
        <v>2.5000000000000001E-2</v>
      </c>
      <c r="AA9" s="185"/>
      <c r="AB9" s="185"/>
    </row>
    <row r="10" spans="1:32" ht="20.149999999999999" customHeight="1" x14ac:dyDescent="0.4">
      <c r="B10" s="217" t="s">
        <v>85</v>
      </c>
      <c r="C10" s="217"/>
      <c r="D10" s="218"/>
      <c r="E10" s="203"/>
      <c r="F10" s="204"/>
      <c r="G10" s="244" t="s">
        <v>61</v>
      </c>
      <c r="H10" s="217"/>
      <c r="I10" s="218"/>
      <c r="J10" s="203"/>
      <c r="K10" s="204"/>
      <c r="M10" s="234"/>
      <c r="N10" s="235"/>
      <c r="O10" s="236"/>
      <c r="P10" s="73"/>
    </row>
    <row r="11" spans="1:32" ht="20.149999999999999" customHeight="1" thickBot="1" x14ac:dyDescent="0.45">
      <c r="B11" s="217" t="s">
        <v>59</v>
      </c>
      <c r="C11" s="217"/>
      <c r="D11" s="218"/>
      <c r="E11" s="245"/>
      <c r="F11" s="246"/>
      <c r="G11" s="128"/>
      <c r="H11" s="217" t="s">
        <v>77</v>
      </c>
      <c r="I11" s="218"/>
      <c r="J11" s="229"/>
      <c r="K11" s="230"/>
      <c r="M11" s="237"/>
      <c r="N11" s="238"/>
      <c r="O11" s="239"/>
      <c r="P11" s="73"/>
      <c r="Q11" s="240" t="s">
        <v>67</v>
      </c>
      <c r="R11" s="241"/>
      <c r="S11" s="241"/>
      <c r="T11" s="242"/>
      <c r="U11" s="74"/>
    </row>
    <row r="12" spans="1:32" ht="20.149999999999999" customHeight="1" thickBot="1" x14ac:dyDescent="0.45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Y12" s="209" t="s">
        <v>78</v>
      </c>
      <c r="Z12" s="209"/>
      <c r="AB12" s="209" t="s">
        <v>79</v>
      </c>
      <c r="AC12" s="209"/>
      <c r="AE12" s="1" t="s">
        <v>80</v>
      </c>
    </row>
    <row r="13" spans="1:32" ht="20.149999999999999" customHeight="1" x14ac:dyDescent="0.4">
      <c r="D13" s="213"/>
      <c r="E13" s="213"/>
      <c r="F13" s="214"/>
      <c r="G13" s="214"/>
      <c r="K13" s="11"/>
      <c r="L13" s="11"/>
      <c r="X13" s="9" t="s">
        <v>71</v>
      </c>
      <c r="Y13" s="33">
        <v>10</v>
      </c>
      <c r="Z13" s="33">
        <v>250</v>
      </c>
      <c r="AB13" s="33">
        <v>10</v>
      </c>
      <c r="AC13" s="33">
        <v>250</v>
      </c>
      <c r="AE13" s="33">
        <v>10</v>
      </c>
      <c r="AF13" s="33">
        <v>250</v>
      </c>
    </row>
    <row r="14" spans="1:32" ht="20.149999999999999" customHeight="1" x14ac:dyDescent="0.4">
      <c r="D14" s="6"/>
      <c r="X14" s="9" t="s">
        <v>72</v>
      </c>
      <c r="Y14" s="187" t="str">
        <f>IF(J9="","",J9*Y13*80)</f>
        <v/>
      </c>
      <c r="Z14" s="9" t="str">
        <f>IF(J9="","",J9*Z13*80)</f>
        <v/>
      </c>
      <c r="AB14" s="1" t="str">
        <f>IF(J9="","",Y14/80)</f>
        <v/>
      </c>
      <c r="AC14" s="137" t="str">
        <f>IF(J9="","",Z14/80)</f>
        <v/>
      </c>
      <c r="AE14" s="137" t="str">
        <f>IF(J9="","",Y14/8)</f>
        <v/>
      </c>
      <c r="AF14" s="138" t="str">
        <f>IF(J9="","",Z14/8)</f>
        <v/>
      </c>
    </row>
    <row r="15" spans="1:32" ht="25" customHeight="1" x14ac:dyDescent="0.4">
      <c r="B15" s="94"/>
      <c r="C15" s="94"/>
      <c r="D15" s="95"/>
      <c r="E15" s="219" t="s">
        <v>45</v>
      </c>
      <c r="F15" s="220"/>
      <c r="G15" s="220"/>
      <c r="H15" s="220"/>
      <c r="I15" s="220"/>
      <c r="J15" s="220"/>
      <c r="K15" s="220"/>
      <c r="L15" s="220"/>
      <c r="M15" s="221"/>
    </row>
    <row r="16" spans="1:32" ht="20.149999999999999" customHeight="1" x14ac:dyDescent="0.4">
      <c r="B16" s="94"/>
      <c r="C16" s="94"/>
      <c r="D16" s="96"/>
      <c r="E16" s="97" t="s">
        <v>13</v>
      </c>
      <c r="F16" s="98" t="s">
        <v>17</v>
      </c>
      <c r="G16" s="98" t="s">
        <v>18</v>
      </c>
      <c r="H16" s="98" t="s">
        <v>19</v>
      </c>
      <c r="I16" s="98" t="s">
        <v>20</v>
      </c>
      <c r="J16" s="98" t="s">
        <v>21</v>
      </c>
      <c r="K16" s="98" t="s">
        <v>22</v>
      </c>
      <c r="L16" s="98" t="s">
        <v>23</v>
      </c>
      <c r="M16" s="99" t="s">
        <v>24</v>
      </c>
      <c r="P16" s="11"/>
      <c r="Y16" s="185"/>
    </row>
    <row r="17" spans="2:48" ht="20.149999999999999" customHeight="1" x14ac:dyDescent="0.4">
      <c r="B17" s="215" t="s">
        <v>14</v>
      </c>
      <c r="C17" s="215"/>
      <c r="D17" s="216"/>
      <c r="E17" s="163"/>
      <c r="F17" s="134" t="str" cm="1">
        <f t="array" ref="F17">IF(OR(E17="",SUMPRODUCT(--ISNUMBER(E23:N30))&lt;80),"",SUM(Y23:AH23))</f>
        <v/>
      </c>
      <c r="G17" s="134" t="str" cm="1">
        <f t="array" ref="G17">IF(OR(E17="",SUMPRODUCT(--ISNUMBER(E23:N30))&lt;80),"",SUM(Y24:AH24))</f>
        <v/>
      </c>
      <c r="H17" s="134" t="str" cm="1">
        <f t="array" ref="H17">IF(OR(E17="",SUMPRODUCT(--ISNUMBER(E23:N30))&lt;80),"",SUM(Y25:AH25))</f>
        <v/>
      </c>
      <c r="I17" s="134" t="str" cm="1">
        <f t="array" ref="I17">IF(OR(E17="",SUMPRODUCT(--ISNUMBER(E23:N30))&lt;80),"",SUM(Y26:AH26))</f>
        <v/>
      </c>
      <c r="J17" s="134" t="str" cm="1">
        <f t="array" ref="J17">IF(OR(E17="",SUMPRODUCT(--ISNUMBER(E23:N30))&lt;80),"",SUM(Y27:AH27))</f>
        <v/>
      </c>
      <c r="K17" s="134" t="str" cm="1">
        <f t="array" ref="K17">IF(OR(E17="",SUMPRODUCT(--ISNUMBER(E23:N30))&lt;80),"",SUM(Y28:AH28))</f>
        <v/>
      </c>
      <c r="L17" s="134" t="str" cm="1">
        <f t="array" ref="L17">IF(OR(E17="",SUMPRODUCT(--ISNUMBER(E23:N30))&lt;80),"",SUM(Y29:AH29))</f>
        <v/>
      </c>
      <c r="M17" s="135" t="str" cm="1">
        <f t="array" ref="M17">IF(OR(E17="",SUMPRODUCT(--ISNUMBER(E23:N30))&lt;80),"",SUM(Y30:AH30))</f>
        <v/>
      </c>
      <c r="P17" s="11"/>
    </row>
    <row r="18" spans="2:48" ht="20.149999999999999" customHeight="1" x14ac:dyDescent="0.4">
      <c r="B18" s="215" t="s">
        <v>86</v>
      </c>
      <c r="C18" s="215"/>
      <c r="D18" s="216"/>
      <c r="E18" s="133" t="str">
        <f>IF(OR(E17="",$J$9=""),"",ROUND((E17-$Y$14)/$Y$14,3))</f>
        <v/>
      </c>
      <c r="F18" s="133" t="str">
        <f t="shared" ref="F18:M18" si="0">IF(OR(F17="",$J$9=""),"",ROUND((F17-$AE$14)/$AE$14,3))</f>
        <v/>
      </c>
      <c r="G18" s="133" t="str">
        <f t="shared" si="0"/>
        <v/>
      </c>
      <c r="H18" s="133" t="str">
        <f t="shared" si="0"/>
        <v/>
      </c>
      <c r="I18" s="133" t="str">
        <f t="shared" si="0"/>
        <v/>
      </c>
      <c r="J18" s="133" t="str">
        <f t="shared" si="0"/>
        <v/>
      </c>
      <c r="K18" s="133" t="str">
        <f t="shared" si="0"/>
        <v/>
      </c>
      <c r="L18" s="133" t="str">
        <f t="shared" si="0"/>
        <v/>
      </c>
      <c r="M18" s="186" t="str">
        <f t="shared" si="0"/>
        <v/>
      </c>
      <c r="P18" s="11"/>
    </row>
    <row r="19" spans="2:48" ht="20.149999999999999" customHeight="1" x14ac:dyDescent="0.4">
      <c r="B19" s="215" t="s">
        <v>10</v>
      </c>
      <c r="C19" s="215"/>
      <c r="D19" s="216"/>
      <c r="E19" s="65" t="str">
        <f>IF($E$18="","",IF(ABS(E18)&lt;=$Y$9,"PASS","FAIL"))</f>
        <v/>
      </c>
      <c r="F19" s="129" t="str" cm="1">
        <f t="array" ref="F19">IF(OR(SUMPRODUCT(--ISNUMBER($E$23:$N$30))&lt;80,F18=""),"",IF(ABS(F18)&lt;=$Y$9,"PASS","FAIL"))</f>
        <v/>
      </c>
      <c r="G19" s="129" t="str" cm="1">
        <f t="array" ref="G19">IF(OR(SUMPRODUCT(--ISNUMBER($E$23:$N$30))&lt;80,G18=""),"",IF(ABS(G18)&lt;=$Y$9,"PASS","FAIL"))</f>
        <v/>
      </c>
      <c r="H19" s="129" t="str" cm="1">
        <f t="array" ref="H19">IF(OR(SUMPRODUCT(--ISNUMBER($E$23:$N$30))&lt;80,H18=""),"",IF(ABS(H18)&lt;=$Y$9,"PASS","FAIL"))</f>
        <v/>
      </c>
      <c r="I19" s="129" t="str" cm="1">
        <f t="array" ref="I19">IF(OR(SUMPRODUCT(--ISNUMBER($E$23:$N$30))&lt;80,I18=""),"",IF(ABS(I18)&lt;=$Y$9,"PASS","FAIL"))</f>
        <v/>
      </c>
      <c r="J19" s="129" t="str" cm="1">
        <f t="array" ref="J19">IF(OR(SUMPRODUCT(--ISNUMBER($E$23:$N$30))&lt;80,J18=""),"",IF(ABS(J18)&lt;=$Y$9,"PASS","FAIL"))</f>
        <v/>
      </c>
      <c r="K19" s="129" t="str" cm="1">
        <f t="array" ref="K19">IF(OR(SUMPRODUCT(--ISNUMBER($E$23:$N$30))&lt;80,K18=""),"",IF(ABS(K18)&lt;=$Y$9,"PASS","FAIL"))</f>
        <v/>
      </c>
      <c r="L19" s="129" t="str" cm="1">
        <f t="array" ref="L19">IF(OR(SUMPRODUCT(--ISNUMBER($E$23:$N$30))&lt;80,L18=""),"",IF(ABS(L18)&lt;=$Y$9,"PASS","FAIL"))</f>
        <v/>
      </c>
      <c r="M19" s="130" t="str" cm="1">
        <f t="array" ref="M19">IF(OR(SUMPRODUCT(--ISNUMBER($E$23:$N$30))&lt;80,M18=""),"",IF(ABS(M18)&lt;=$Y$9,"PASS","FAIL"))</f>
        <v/>
      </c>
      <c r="P19" s="11"/>
    </row>
    <row r="20" spans="2:48" ht="20.149999999999999" customHeight="1" x14ac:dyDescent="0.4">
      <c r="K20" s="11"/>
      <c r="L20" s="11"/>
    </row>
    <row r="21" spans="2:48" ht="40" customHeight="1" x14ac:dyDescent="0.4">
      <c r="C21" s="6"/>
      <c r="D21" s="100"/>
      <c r="E21" s="225" t="s">
        <v>46</v>
      </c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7"/>
      <c r="Q21" s="100"/>
      <c r="R21" s="100"/>
      <c r="S21" s="100"/>
      <c r="T21" s="94"/>
      <c r="X21" s="33" t="s">
        <v>16</v>
      </c>
      <c r="Y21" s="33"/>
      <c r="AJ21" s="33" t="s">
        <v>15</v>
      </c>
      <c r="AK21" s="33"/>
    </row>
    <row r="22" spans="2:48" ht="20.149999999999999" customHeight="1" thickBot="1" x14ac:dyDescent="0.45">
      <c r="D22" s="101"/>
      <c r="E22" s="34">
        <v>1</v>
      </c>
      <c r="F22" s="35">
        <v>2</v>
      </c>
      <c r="G22" s="35">
        <v>3</v>
      </c>
      <c r="H22" s="35">
        <v>4</v>
      </c>
      <c r="I22" s="35">
        <v>5</v>
      </c>
      <c r="J22" s="35">
        <v>6</v>
      </c>
      <c r="K22" s="35">
        <v>7</v>
      </c>
      <c r="L22" s="35">
        <v>8</v>
      </c>
      <c r="M22" s="35">
        <v>9</v>
      </c>
      <c r="N22" s="35">
        <v>10</v>
      </c>
      <c r="O22" s="34">
        <v>11</v>
      </c>
      <c r="P22" s="36">
        <v>12</v>
      </c>
      <c r="Q22" s="102" t="s">
        <v>0</v>
      </c>
      <c r="R22" s="103" t="s">
        <v>1</v>
      </c>
      <c r="S22" s="104" t="s">
        <v>74</v>
      </c>
      <c r="T22" s="105" t="s">
        <v>10</v>
      </c>
      <c r="U22" s="7"/>
      <c r="Y22" s="10">
        <v>1</v>
      </c>
      <c r="Z22" s="10">
        <v>2</v>
      </c>
      <c r="AA22" s="10">
        <v>3</v>
      </c>
      <c r="AB22" s="10">
        <v>4</v>
      </c>
      <c r="AC22" s="10">
        <v>5</v>
      </c>
      <c r="AD22" s="10">
        <v>6</v>
      </c>
      <c r="AE22" s="10">
        <v>7</v>
      </c>
      <c r="AF22" s="10">
        <v>8</v>
      </c>
      <c r="AG22" s="10">
        <v>9</v>
      </c>
      <c r="AH22" s="10">
        <v>10</v>
      </c>
      <c r="AK22" s="10">
        <v>1</v>
      </c>
      <c r="AL22" s="10">
        <v>2</v>
      </c>
      <c r="AM22" s="10">
        <v>3</v>
      </c>
      <c r="AN22" s="10">
        <v>4</v>
      </c>
      <c r="AO22" s="10">
        <v>5</v>
      </c>
      <c r="AP22" s="10">
        <v>6</v>
      </c>
      <c r="AQ22" s="10">
        <v>7</v>
      </c>
      <c r="AR22" s="10">
        <v>8</v>
      </c>
      <c r="AS22" s="10">
        <v>9</v>
      </c>
      <c r="AT22" s="10">
        <v>10</v>
      </c>
    </row>
    <row r="23" spans="2:48" ht="20.149999999999999" customHeight="1" thickTop="1" x14ac:dyDescent="0.4">
      <c r="C23" s="21"/>
      <c r="D23" s="106" t="s">
        <v>2</v>
      </c>
      <c r="E23" s="155"/>
      <c r="F23" s="156"/>
      <c r="G23" s="156"/>
      <c r="H23" s="156"/>
      <c r="I23" s="156"/>
      <c r="J23" s="156"/>
      <c r="K23" s="156"/>
      <c r="L23" s="156"/>
      <c r="M23" s="156"/>
      <c r="N23" s="156"/>
      <c r="O23" s="38"/>
      <c r="P23" s="39"/>
      <c r="Q23" s="141" t="str">
        <f t="shared" ref="Q23:Q30" si="1">IF(SUMPRODUCT(--ISNUMBER(E23:N23))&gt;2,AVERAGE(E23:N23),"")</f>
        <v/>
      </c>
      <c r="R23" s="144" t="str" cm="1">
        <f t="array" ref="R23">IF(SUMPRODUCT(--ISNUMBER(E23:N23))&gt;1,STDEV(E23:N23),"")</f>
        <v/>
      </c>
      <c r="S23" s="136" t="str" cm="1">
        <f t="array" ref="S23">IF(SUMPRODUCT(--ISNUMBER(Q23:R23))&gt;1,ROUND(R23/Q23,6),"")</f>
        <v/>
      </c>
      <c r="T23" s="107" t="str">
        <f>IF(SUMPRODUCT(--ISNUMBER(E23:N23))=10,IF(S23&lt;=$Y$8,"PASS","FAIL"),"")</f>
        <v/>
      </c>
      <c r="X23" s="11" t="s">
        <v>2</v>
      </c>
      <c r="Y23" s="164" t="str">
        <f>IF(OR($E$17="",E23=""),"",(E23/SUM($E$23:$N$30))*$E$17)</f>
        <v/>
      </c>
      <c r="Z23" s="165" t="str">
        <f t="shared" ref="Y23:AH30" si="2">IF(OR($E$17="",F23=""),"",(F23/SUM($E$23:$N$30))*$E$17)</f>
        <v/>
      </c>
      <c r="AA23" s="165" t="str">
        <f t="shared" si="2"/>
        <v/>
      </c>
      <c r="AB23" s="165" t="str">
        <f t="shared" si="2"/>
        <v/>
      </c>
      <c r="AC23" s="165" t="str">
        <f t="shared" si="2"/>
        <v/>
      </c>
      <c r="AD23" s="165" t="str">
        <f t="shared" si="2"/>
        <v/>
      </c>
      <c r="AE23" s="165" t="str">
        <f t="shared" si="2"/>
        <v/>
      </c>
      <c r="AF23" s="165" t="str">
        <f t="shared" si="2"/>
        <v/>
      </c>
      <c r="AG23" s="165" t="str">
        <f t="shared" si="2"/>
        <v/>
      </c>
      <c r="AH23" s="166" t="str">
        <f t="shared" si="2"/>
        <v/>
      </c>
      <c r="AJ23" s="11" t="s">
        <v>2</v>
      </c>
      <c r="AK23" s="12" t="str">
        <f t="shared" ref="AK23:AT30" si="3">IF(OR(E23="",$E$17="",$J$9=""),"",(Y23-$AB$14)/$AB$14)</f>
        <v/>
      </c>
      <c r="AL23" s="13" t="str">
        <f t="shared" si="3"/>
        <v/>
      </c>
      <c r="AM23" s="13" t="str">
        <f t="shared" si="3"/>
        <v/>
      </c>
      <c r="AN23" s="13" t="str">
        <f t="shared" si="3"/>
        <v/>
      </c>
      <c r="AO23" s="13" t="str">
        <f t="shared" si="3"/>
        <v/>
      </c>
      <c r="AP23" s="13" t="str">
        <f t="shared" si="3"/>
        <v/>
      </c>
      <c r="AQ23" s="13" t="str">
        <f t="shared" si="3"/>
        <v/>
      </c>
      <c r="AR23" s="13" t="str">
        <f t="shared" si="3"/>
        <v/>
      </c>
      <c r="AS23" s="13" t="str">
        <f t="shared" si="3"/>
        <v/>
      </c>
      <c r="AT23" s="14" t="str">
        <f t="shared" si="3"/>
        <v/>
      </c>
      <c r="AU23" s="62"/>
    </row>
    <row r="24" spans="2:48" ht="20.149999999999999" customHeight="1" x14ac:dyDescent="0.4">
      <c r="C24" s="21"/>
      <c r="D24" s="47" t="s">
        <v>3</v>
      </c>
      <c r="E24" s="157"/>
      <c r="F24" s="158"/>
      <c r="G24" s="158"/>
      <c r="H24" s="158"/>
      <c r="I24" s="158"/>
      <c r="J24" s="158"/>
      <c r="K24" s="158"/>
      <c r="L24" s="158"/>
      <c r="M24" s="158"/>
      <c r="N24" s="158"/>
      <c r="O24" s="40"/>
      <c r="P24" s="41"/>
      <c r="Q24" s="142" t="str">
        <f t="shared" si="1"/>
        <v/>
      </c>
      <c r="R24" s="145" t="str" cm="1">
        <f t="array" ref="R24">IF(SUMPRODUCT(--ISNUMBER(E24:N24))&gt;1,STDEV(E24:N24),"")</f>
        <v/>
      </c>
      <c r="S24" s="149" t="str" cm="1">
        <f t="array" ref="S24">IF(SUMPRODUCT(--ISNUMBER(Q24:R24))&gt;1,ROUND(R24/Q24,6),"")</f>
        <v/>
      </c>
      <c r="T24" s="108" t="str">
        <f t="shared" ref="T24:T30" si="4">IF(SUMPRODUCT(--ISNUMBER(E24:N24))=10,IF(S24&lt;=$Y$8,"PASS","FAIL"),"")</f>
        <v/>
      </c>
      <c r="X24" s="11" t="s">
        <v>3</v>
      </c>
      <c r="Y24" s="167" t="str">
        <f t="shared" si="2"/>
        <v/>
      </c>
      <c r="Z24" s="168" t="str">
        <f t="shared" si="2"/>
        <v/>
      </c>
      <c r="AA24" s="168" t="str">
        <f t="shared" si="2"/>
        <v/>
      </c>
      <c r="AB24" s="168" t="str">
        <f t="shared" si="2"/>
        <v/>
      </c>
      <c r="AC24" s="168" t="str">
        <f t="shared" si="2"/>
        <v/>
      </c>
      <c r="AD24" s="168" t="str">
        <f t="shared" si="2"/>
        <v/>
      </c>
      <c r="AE24" s="168" t="str">
        <f t="shared" si="2"/>
        <v/>
      </c>
      <c r="AF24" s="168" t="str">
        <f t="shared" si="2"/>
        <v/>
      </c>
      <c r="AG24" s="168" t="str">
        <f t="shared" si="2"/>
        <v/>
      </c>
      <c r="AH24" s="169" t="str">
        <f t="shared" si="2"/>
        <v/>
      </c>
      <c r="AJ24" s="11" t="s">
        <v>3</v>
      </c>
      <c r="AK24" s="15" t="str">
        <f t="shared" si="3"/>
        <v/>
      </c>
      <c r="AL24" s="16" t="str">
        <f t="shared" si="3"/>
        <v/>
      </c>
      <c r="AM24" s="16" t="str">
        <f t="shared" si="3"/>
        <v/>
      </c>
      <c r="AN24" s="16" t="str">
        <f t="shared" si="3"/>
        <v/>
      </c>
      <c r="AO24" s="16" t="str">
        <f t="shared" si="3"/>
        <v/>
      </c>
      <c r="AP24" s="16" t="str">
        <f t="shared" si="3"/>
        <v/>
      </c>
      <c r="AQ24" s="16" t="str">
        <f t="shared" si="3"/>
        <v/>
      </c>
      <c r="AR24" s="16" t="str">
        <f t="shared" si="3"/>
        <v/>
      </c>
      <c r="AS24" s="16" t="str">
        <f t="shared" si="3"/>
        <v/>
      </c>
      <c r="AT24" s="17" t="str">
        <f t="shared" si="3"/>
        <v/>
      </c>
      <c r="AV24" s="63"/>
    </row>
    <row r="25" spans="2:48" ht="20.149999999999999" customHeight="1" x14ac:dyDescent="0.4">
      <c r="C25" s="21"/>
      <c r="D25" s="47" t="s">
        <v>4</v>
      </c>
      <c r="E25" s="159"/>
      <c r="F25" s="160"/>
      <c r="G25" s="160"/>
      <c r="H25" s="160"/>
      <c r="I25" s="160"/>
      <c r="J25" s="160"/>
      <c r="K25" s="160"/>
      <c r="L25" s="160"/>
      <c r="M25" s="160"/>
      <c r="N25" s="160"/>
      <c r="O25" s="42"/>
      <c r="P25" s="43"/>
      <c r="Q25" s="142" t="str">
        <f t="shared" si="1"/>
        <v/>
      </c>
      <c r="R25" s="145" t="str" cm="1">
        <f t="array" ref="R25">IF(SUMPRODUCT(--ISNUMBER(E25:N25))&gt;1,STDEV(E25:N25),"")</f>
        <v/>
      </c>
      <c r="S25" s="149" t="str" cm="1">
        <f t="array" ref="S25">IF(SUMPRODUCT(--ISNUMBER(Q25:R25))&gt;1,ROUND(R25/Q25,6),"")</f>
        <v/>
      </c>
      <c r="T25" s="108" t="str">
        <f t="shared" si="4"/>
        <v/>
      </c>
      <c r="X25" s="11" t="s">
        <v>4</v>
      </c>
      <c r="Y25" s="167" t="str">
        <f t="shared" si="2"/>
        <v/>
      </c>
      <c r="Z25" s="168" t="str">
        <f t="shared" si="2"/>
        <v/>
      </c>
      <c r="AA25" s="168" t="str">
        <f t="shared" si="2"/>
        <v/>
      </c>
      <c r="AB25" s="168" t="str">
        <f t="shared" si="2"/>
        <v/>
      </c>
      <c r="AC25" s="168" t="str">
        <f t="shared" si="2"/>
        <v/>
      </c>
      <c r="AD25" s="168" t="str">
        <f t="shared" si="2"/>
        <v/>
      </c>
      <c r="AE25" s="168" t="str">
        <f t="shared" si="2"/>
        <v/>
      </c>
      <c r="AF25" s="168" t="str">
        <f t="shared" si="2"/>
        <v/>
      </c>
      <c r="AG25" s="168" t="str">
        <f t="shared" si="2"/>
        <v/>
      </c>
      <c r="AH25" s="169" t="str">
        <f t="shared" si="2"/>
        <v/>
      </c>
      <c r="AJ25" s="11" t="s">
        <v>4</v>
      </c>
      <c r="AK25" s="15" t="str">
        <f t="shared" si="3"/>
        <v/>
      </c>
      <c r="AL25" s="16" t="str">
        <f t="shared" si="3"/>
        <v/>
      </c>
      <c r="AM25" s="16" t="str">
        <f t="shared" si="3"/>
        <v/>
      </c>
      <c r="AN25" s="16" t="str">
        <f t="shared" si="3"/>
        <v/>
      </c>
      <c r="AO25" s="16" t="str">
        <f t="shared" si="3"/>
        <v/>
      </c>
      <c r="AP25" s="16" t="str">
        <f t="shared" si="3"/>
        <v/>
      </c>
      <c r="AQ25" s="16" t="str">
        <f t="shared" si="3"/>
        <v/>
      </c>
      <c r="AR25" s="16" t="str">
        <f t="shared" si="3"/>
        <v/>
      </c>
      <c r="AS25" s="16" t="str">
        <f t="shared" si="3"/>
        <v/>
      </c>
      <c r="AT25" s="17" t="str">
        <f t="shared" si="3"/>
        <v/>
      </c>
    </row>
    <row r="26" spans="2:48" ht="20.149999999999999" customHeight="1" x14ac:dyDescent="0.4">
      <c r="C26" s="21"/>
      <c r="D26" s="47" t="s">
        <v>5</v>
      </c>
      <c r="E26" s="157"/>
      <c r="F26" s="158"/>
      <c r="G26" s="158"/>
      <c r="H26" s="158"/>
      <c r="I26" s="158"/>
      <c r="J26" s="158"/>
      <c r="K26" s="158"/>
      <c r="L26" s="158"/>
      <c r="M26" s="158"/>
      <c r="N26" s="158"/>
      <c r="O26" s="40"/>
      <c r="P26" s="41"/>
      <c r="Q26" s="142" t="str">
        <f t="shared" si="1"/>
        <v/>
      </c>
      <c r="R26" s="145" t="str" cm="1">
        <f t="array" ref="R26">IF(SUMPRODUCT(--ISNUMBER(E26:N26))&gt;1,STDEV(E26:N26),"")</f>
        <v/>
      </c>
      <c r="S26" s="149" t="str" cm="1">
        <f t="array" ref="S26">IF(SUMPRODUCT(--ISNUMBER(Q26:R26))&gt;1,ROUND(R26/Q26,6),"")</f>
        <v/>
      </c>
      <c r="T26" s="108" t="str">
        <f t="shared" si="4"/>
        <v/>
      </c>
      <c r="X26" s="11" t="s">
        <v>5</v>
      </c>
      <c r="Y26" s="167" t="str">
        <f t="shared" si="2"/>
        <v/>
      </c>
      <c r="Z26" s="168" t="str">
        <f t="shared" si="2"/>
        <v/>
      </c>
      <c r="AA26" s="168" t="str">
        <f t="shared" si="2"/>
        <v/>
      </c>
      <c r="AB26" s="168" t="str">
        <f t="shared" si="2"/>
        <v/>
      </c>
      <c r="AC26" s="168" t="str">
        <f t="shared" si="2"/>
        <v/>
      </c>
      <c r="AD26" s="168" t="str">
        <f t="shared" si="2"/>
        <v/>
      </c>
      <c r="AE26" s="168" t="str">
        <f t="shared" si="2"/>
        <v/>
      </c>
      <c r="AF26" s="168" t="str">
        <f t="shared" si="2"/>
        <v/>
      </c>
      <c r="AG26" s="168" t="str">
        <f t="shared" si="2"/>
        <v/>
      </c>
      <c r="AH26" s="169" t="str">
        <f t="shared" si="2"/>
        <v/>
      </c>
      <c r="AJ26" s="11" t="s">
        <v>5</v>
      </c>
      <c r="AK26" s="15" t="str">
        <f t="shared" si="3"/>
        <v/>
      </c>
      <c r="AL26" s="16" t="str">
        <f t="shared" si="3"/>
        <v/>
      </c>
      <c r="AM26" s="16" t="str">
        <f t="shared" si="3"/>
        <v/>
      </c>
      <c r="AN26" s="16" t="str">
        <f t="shared" si="3"/>
        <v/>
      </c>
      <c r="AO26" s="16" t="str">
        <f t="shared" si="3"/>
        <v/>
      </c>
      <c r="AP26" s="16" t="str">
        <f t="shared" si="3"/>
        <v/>
      </c>
      <c r="AQ26" s="16" t="str">
        <f t="shared" si="3"/>
        <v/>
      </c>
      <c r="AR26" s="16" t="str">
        <f t="shared" si="3"/>
        <v/>
      </c>
      <c r="AS26" s="16" t="str">
        <f t="shared" si="3"/>
        <v/>
      </c>
      <c r="AT26" s="17" t="str">
        <f t="shared" si="3"/>
        <v/>
      </c>
    </row>
    <row r="27" spans="2:48" ht="20.149999999999999" customHeight="1" x14ac:dyDescent="0.4">
      <c r="C27" s="21"/>
      <c r="D27" s="47" t="s">
        <v>6</v>
      </c>
      <c r="E27" s="159"/>
      <c r="F27" s="160"/>
      <c r="G27" s="160"/>
      <c r="H27" s="160"/>
      <c r="I27" s="160"/>
      <c r="J27" s="160"/>
      <c r="K27" s="160"/>
      <c r="L27" s="160"/>
      <c r="M27" s="160"/>
      <c r="N27" s="160"/>
      <c r="O27" s="42"/>
      <c r="P27" s="43"/>
      <c r="Q27" s="142" t="str">
        <f t="shared" si="1"/>
        <v/>
      </c>
      <c r="R27" s="145" t="str" cm="1">
        <f t="array" ref="R27">IF(SUMPRODUCT(--ISNUMBER(E27:N27))&gt;1,STDEV(E27:N27),"")</f>
        <v/>
      </c>
      <c r="S27" s="149" t="str" cm="1">
        <f t="array" ref="S27">IF(SUMPRODUCT(--ISNUMBER(Q27:R27))&gt;1,ROUND(R27/Q27,6),"")</f>
        <v/>
      </c>
      <c r="T27" s="108" t="str">
        <f t="shared" si="4"/>
        <v/>
      </c>
      <c r="X27" s="11" t="s">
        <v>6</v>
      </c>
      <c r="Y27" s="167" t="str">
        <f t="shared" si="2"/>
        <v/>
      </c>
      <c r="Z27" s="168" t="str">
        <f t="shared" si="2"/>
        <v/>
      </c>
      <c r="AA27" s="168" t="str">
        <f t="shared" si="2"/>
        <v/>
      </c>
      <c r="AB27" s="168" t="str">
        <f t="shared" si="2"/>
        <v/>
      </c>
      <c r="AC27" s="168" t="str">
        <f t="shared" si="2"/>
        <v/>
      </c>
      <c r="AD27" s="168" t="str">
        <f t="shared" si="2"/>
        <v/>
      </c>
      <c r="AE27" s="168" t="str">
        <f t="shared" si="2"/>
        <v/>
      </c>
      <c r="AF27" s="168" t="str">
        <f t="shared" si="2"/>
        <v/>
      </c>
      <c r="AG27" s="168" t="str">
        <f t="shared" si="2"/>
        <v/>
      </c>
      <c r="AH27" s="169" t="str">
        <f t="shared" si="2"/>
        <v/>
      </c>
      <c r="AJ27" s="11" t="s">
        <v>6</v>
      </c>
      <c r="AK27" s="15" t="str">
        <f t="shared" si="3"/>
        <v/>
      </c>
      <c r="AL27" s="16" t="str">
        <f t="shared" si="3"/>
        <v/>
      </c>
      <c r="AM27" s="16" t="str">
        <f t="shared" si="3"/>
        <v/>
      </c>
      <c r="AN27" s="16" t="str">
        <f t="shared" si="3"/>
        <v/>
      </c>
      <c r="AO27" s="16" t="str">
        <f t="shared" si="3"/>
        <v/>
      </c>
      <c r="AP27" s="16" t="str">
        <f t="shared" si="3"/>
        <v/>
      </c>
      <c r="AQ27" s="16" t="str">
        <f t="shared" si="3"/>
        <v/>
      </c>
      <c r="AR27" s="16" t="str">
        <f t="shared" si="3"/>
        <v/>
      </c>
      <c r="AS27" s="16" t="str">
        <f t="shared" si="3"/>
        <v/>
      </c>
      <c r="AT27" s="17" t="str">
        <f t="shared" si="3"/>
        <v/>
      </c>
    </row>
    <row r="28" spans="2:48" ht="20.149999999999999" customHeight="1" x14ac:dyDescent="0.4">
      <c r="C28" s="21"/>
      <c r="D28" s="47" t="s">
        <v>7</v>
      </c>
      <c r="E28" s="157"/>
      <c r="F28" s="158"/>
      <c r="G28" s="158"/>
      <c r="H28" s="158"/>
      <c r="I28" s="158"/>
      <c r="J28" s="158"/>
      <c r="K28" s="158"/>
      <c r="L28" s="158"/>
      <c r="M28" s="158"/>
      <c r="N28" s="158"/>
      <c r="O28" s="40"/>
      <c r="P28" s="41"/>
      <c r="Q28" s="142" t="str">
        <f t="shared" si="1"/>
        <v/>
      </c>
      <c r="R28" s="145" t="str" cm="1">
        <f t="array" ref="R28">IF(SUMPRODUCT(--ISNUMBER(E28:N28))&gt;1,STDEV(E28:N28),"")</f>
        <v/>
      </c>
      <c r="S28" s="149" t="str" cm="1">
        <f t="array" ref="S28">IF(SUMPRODUCT(--ISNUMBER(Q28:R28))&gt;1,ROUND(R28/Q28,6),"")</f>
        <v/>
      </c>
      <c r="T28" s="108" t="str">
        <f t="shared" si="4"/>
        <v/>
      </c>
      <c r="X28" s="11" t="s">
        <v>7</v>
      </c>
      <c r="Y28" s="167" t="str">
        <f t="shared" si="2"/>
        <v/>
      </c>
      <c r="Z28" s="168" t="str">
        <f t="shared" si="2"/>
        <v/>
      </c>
      <c r="AA28" s="168" t="str">
        <f t="shared" si="2"/>
        <v/>
      </c>
      <c r="AB28" s="168" t="str">
        <f t="shared" si="2"/>
        <v/>
      </c>
      <c r="AC28" s="168" t="str">
        <f t="shared" si="2"/>
        <v/>
      </c>
      <c r="AD28" s="168" t="str">
        <f t="shared" si="2"/>
        <v/>
      </c>
      <c r="AE28" s="168" t="str">
        <f t="shared" si="2"/>
        <v/>
      </c>
      <c r="AF28" s="168" t="str">
        <f t="shared" si="2"/>
        <v/>
      </c>
      <c r="AG28" s="168" t="str">
        <f t="shared" si="2"/>
        <v/>
      </c>
      <c r="AH28" s="169" t="str">
        <f t="shared" si="2"/>
        <v/>
      </c>
      <c r="AJ28" s="11" t="s">
        <v>7</v>
      </c>
      <c r="AK28" s="15" t="str">
        <f t="shared" si="3"/>
        <v/>
      </c>
      <c r="AL28" s="16" t="str">
        <f t="shared" si="3"/>
        <v/>
      </c>
      <c r="AM28" s="16" t="str">
        <f t="shared" si="3"/>
        <v/>
      </c>
      <c r="AN28" s="16" t="str">
        <f t="shared" si="3"/>
        <v/>
      </c>
      <c r="AO28" s="16" t="str">
        <f t="shared" si="3"/>
        <v/>
      </c>
      <c r="AP28" s="16" t="str">
        <f t="shared" si="3"/>
        <v/>
      </c>
      <c r="AQ28" s="16" t="str">
        <f t="shared" si="3"/>
        <v/>
      </c>
      <c r="AR28" s="16" t="str">
        <f t="shared" si="3"/>
        <v/>
      </c>
      <c r="AS28" s="16" t="str">
        <f t="shared" si="3"/>
        <v/>
      </c>
      <c r="AT28" s="17" t="str">
        <f t="shared" si="3"/>
        <v/>
      </c>
    </row>
    <row r="29" spans="2:48" ht="20.149999999999999" customHeight="1" x14ac:dyDescent="0.4">
      <c r="C29" s="21"/>
      <c r="D29" s="47" t="s">
        <v>8</v>
      </c>
      <c r="E29" s="159"/>
      <c r="F29" s="160"/>
      <c r="G29" s="160"/>
      <c r="H29" s="160"/>
      <c r="I29" s="160"/>
      <c r="J29" s="160"/>
      <c r="K29" s="160"/>
      <c r="L29" s="160"/>
      <c r="M29" s="160"/>
      <c r="N29" s="160"/>
      <c r="O29" s="42"/>
      <c r="P29" s="43"/>
      <c r="Q29" s="142" t="str">
        <f t="shared" si="1"/>
        <v/>
      </c>
      <c r="R29" s="145" t="str" cm="1">
        <f t="array" ref="R29">IF(SUMPRODUCT(--ISNUMBER(E29:N29))&gt;1,STDEV(E29:N29),"")</f>
        <v/>
      </c>
      <c r="S29" s="149" t="str" cm="1">
        <f t="array" ref="S29">IF(SUMPRODUCT(--ISNUMBER(Q29:R29))&gt;1,ROUND(R29/Q29,6),"")</f>
        <v/>
      </c>
      <c r="T29" s="108" t="str">
        <f t="shared" si="4"/>
        <v/>
      </c>
      <c r="X29" s="11" t="s">
        <v>8</v>
      </c>
      <c r="Y29" s="167" t="str">
        <f t="shared" si="2"/>
        <v/>
      </c>
      <c r="Z29" s="168" t="str">
        <f t="shared" si="2"/>
        <v/>
      </c>
      <c r="AA29" s="168" t="str">
        <f t="shared" si="2"/>
        <v/>
      </c>
      <c r="AB29" s="168" t="str">
        <f t="shared" si="2"/>
        <v/>
      </c>
      <c r="AC29" s="168" t="str">
        <f t="shared" si="2"/>
        <v/>
      </c>
      <c r="AD29" s="168" t="str">
        <f t="shared" si="2"/>
        <v/>
      </c>
      <c r="AE29" s="168" t="str">
        <f t="shared" si="2"/>
        <v/>
      </c>
      <c r="AF29" s="168" t="str">
        <f t="shared" si="2"/>
        <v/>
      </c>
      <c r="AG29" s="168" t="str">
        <f t="shared" si="2"/>
        <v/>
      </c>
      <c r="AH29" s="169" t="str">
        <f t="shared" si="2"/>
        <v/>
      </c>
      <c r="AJ29" s="11" t="s">
        <v>8</v>
      </c>
      <c r="AK29" s="15" t="str">
        <f t="shared" si="3"/>
        <v/>
      </c>
      <c r="AL29" s="16" t="str">
        <f t="shared" si="3"/>
        <v/>
      </c>
      <c r="AM29" s="16" t="str">
        <f t="shared" si="3"/>
        <v/>
      </c>
      <c r="AN29" s="16" t="str">
        <f t="shared" si="3"/>
        <v/>
      </c>
      <c r="AO29" s="16" t="str">
        <f t="shared" si="3"/>
        <v/>
      </c>
      <c r="AP29" s="16" t="str">
        <f t="shared" si="3"/>
        <v/>
      </c>
      <c r="AQ29" s="16" t="str">
        <f t="shared" si="3"/>
        <v/>
      </c>
      <c r="AR29" s="16" t="str">
        <f t="shared" si="3"/>
        <v/>
      </c>
      <c r="AS29" s="16" t="str">
        <f t="shared" si="3"/>
        <v/>
      </c>
      <c r="AT29" s="17" t="str">
        <f t="shared" si="3"/>
        <v/>
      </c>
    </row>
    <row r="30" spans="2:48" ht="20.149999999999999" customHeight="1" thickBot="1" x14ac:dyDescent="0.45">
      <c r="C30" s="22"/>
      <c r="D30" s="58" t="s">
        <v>9</v>
      </c>
      <c r="E30" s="157"/>
      <c r="F30" s="162"/>
      <c r="G30" s="162"/>
      <c r="H30" s="162"/>
      <c r="I30" s="162"/>
      <c r="J30" s="162"/>
      <c r="K30" s="162"/>
      <c r="L30" s="162"/>
      <c r="M30" s="162"/>
      <c r="N30" s="162"/>
      <c r="O30" s="45"/>
      <c r="P30" s="46"/>
      <c r="Q30" s="143" t="str">
        <f t="shared" si="1"/>
        <v/>
      </c>
      <c r="R30" s="146" t="str" cm="1">
        <f t="array" ref="R30">IF(SUMPRODUCT(--ISNUMBER(E30:N30))&gt;1,STDEV(E30:N30),"")</f>
        <v/>
      </c>
      <c r="S30" s="150" t="str" cm="1">
        <f t="array" ref="S30">IF(SUMPRODUCT(--ISNUMBER(Q30:R30))&gt;1,ROUND(R30/Q30,6),"")</f>
        <v/>
      </c>
      <c r="T30" s="109" t="str">
        <f t="shared" si="4"/>
        <v/>
      </c>
      <c r="X30" s="11" t="s">
        <v>9</v>
      </c>
      <c r="Y30" s="170" t="str">
        <f t="shared" si="2"/>
        <v/>
      </c>
      <c r="Z30" s="171" t="str">
        <f t="shared" si="2"/>
        <v/>
      </c>
      <c r="AA30" s="171" t="str">
        <f t="shared" si="2"/>
        <v/>
      </c>
      <c r="AB30" s="171" t="str">
        <f t="shared" si="2"/>
        <v/>
      </c>
      <c r="AC30" s="171" t="str">
        <f t="shared" si="2"/>
        <v/>
      </c>
      <c r="AD30" s="171" t="str">
        <f t="shared" si="2"/>
        <v/>
      </c>
      <c r="AE30" s="171" t="str">
        <f t="shared" si="2"/>
        <v/>
      </c>
      <c r="AF30" s="171" t="str">
        <f t="shared" si="2"/>
        <v/>
      </c>
      <c r="AG30" s="171" t="str">
        <f t="shared" si="2"/>
        <v/>
      </c>
      <c r="AH30" s="172" t="str">
        <f t="shared" si="2"/>
        <v/>
      </c>
      <c r="AJ30" s="11" t="s">
        <v>9</v>
      </c>
      <c r="AK30" s="18" t="str">
        <f t="shared" si="3"/>
        <v/>
      </c>
      <c r="AL30" s="19" t="str">
        <f t="shared" si="3"/>
        <v/>
      </c>
      <c r="AM30" s="19" t="str">
        <f t="shared" si="3"/>
        <v/>
      </c>
      <c r="AN30" s="19" t="str">
        <f t="shared" si="3"/>
        <v/>
      </c>
      <c r="AO30" s="19" t="str">
        <f t="shared" si="3"/>
        <v/>
      </c>
      <c r="AP30" s="19" t="str">
        <f t="shared" si="3"/>
        <v/>
      </c>
      <c r="AQ30" s="19" t="str">
        <f t="shared" si="3"/>
        <v/>
      </c>
      <c r="AR30" s="19" t="str">
        <f t="shared" si="3"/>
        <v/>
      </c>
      <c r="AS30" s="19" t="str">
        <f t="shared" si="3"/>
        <v/>
      </c>
      <c r="AT30" s="20" t="str">
        <f t="shared" si="3"/>
        <v/>
      </c>
    </row>
    <row r="31" spans="2:48" ht="20.149999999999999" customHeight="1" x14ac:dyDescent="0.4">
      <c r="D31" s="110" t="s">
        <v>0</v>
      </c>
      <c r="E31" s="139" t="str">
        <f t="shared" ref="E31:N31" si="5">IF(SUMPRODUCT(--ISNUMBER(E23:E30))&gt;2,AVERAGE(E23:E30),"")</f>
        <v/>
      </c>
      <c r="F31" s="140" t="str">
        <f t="shared" si="5"/>
        <v/>
      </c>
      <c r="G31" s="140" t="str">
        <f t="shared" si="5"/>
        <v/>
      </c>
      <c r="H31" s="140" t="str">
        <f t="shared" si="5"/>
        <v/>
      </c>
      <c r="I31" s="140" t="str">
        <f t="shared" si="5"/>
        <v/>
      </c>
      <c r="J31" s="140" t="str">
        <f t="shared" si="5"/>
        <v/>
      </c>
      <c r="K31" s="140" t="str">
        <f t="shared" si="5"/>
        <v/>
      </c>
      <c r="L31" s="140" t="str">
        <f t="shared" si="5"/>
        <v/>
      </c>
      <c r="M31" s="140" t="str">
        <f t="shared" si="5"/>
        <v/>
      </c>
      <c r="N31" s="140" t="str">
        <f t="shared" si="5"/>
        <v/>
      </c>
      <c r="O31" s="111"/>
      <c r="P31" s="112"/>
      <c r="Q31" s="154" t="str">
        <f>IF(SUMPRODUCT(--ISNUMBER(E23:N30))&gt;0,AVERAGE(E23:N30),"")</f>
        <v/>
      </c>
      <c r="R31" s="113"/>
      <c r="S31" s="114"/>
      <c r="T31" s="94"/>
    </row>
    <row r="32" spans="2:48" ht="20.149999999999999" customHeight="1" x14ac:dyDescent="0.4">
      <c r="D32" s="110" t="s">
        <v>1</v>
      </c>
      <c r="E32" s="147" t="str" cm="1">
        <f t="array" ref="E32">IF(SUMPRODUCT(--ISNUMBER(E23:E30))&gt;1,STDEV(E23:E30),"")</f>
        <v/>
      </c>
      <c r="F32" s="148" t="str" cm="1">
        <f t="array" ref="F32">IF(SUMPRODUCT(--ISNUMBER(F23:F30))&gt;1,STDEV(F23:F30),"")</f>
        <v/>
      </c>
      <c r="G32" s="148" t="str" cm="1">
        <f t="array" ref="G32">IF(SUMPRODUCT(--ISNUMBER(G23:G30))&gt;1,STDEV(G23:G30),"")</f>
        <v/>
      </c>
      <c r="H32" s="148" t="str" cm="1">
        <f t="array" ref="H32">IF(SUMPRODUCT(--ISNUMBER(H23:H30))&gt;1,STDEV(H23:H30),"")</f>
        <v/>
      </c>
      <c r="I32" s="148" t="str" cm="1">
        <f t="array" ref="I32">IF(SUMPRODUCT(--ISNUMBER(I23:I30))&gt;1,STDEV(I23:I30),"")</f>
        <v/>
      </c>
      <c r="J32" s="148" t="str" cm="1">
        <f t="array" ref="J32">IF(SUMPRODUCT(--ISNUMBER(J23:J30))&gt;1,STDEV(J23:J30),"")</f>
        <v/>
      </c>
      <c r="K32" s="148" t="str" cm="1">
        <f t="array" ref="K32">IF(SUMPRODUCT(--ISNUMBER(K23:K30))&gt;1,STDEV(K23:K30),"")</f>
        <v/>
      </c>
      <c r="L32" s="148" t="str" cm="1">
        <f t="array" ref="L32">IF(SUMPRODUCT(--ISNUMBER(L23:L30))&gt;1,STDEV(L23:L30),"")</f>
        <v/>
      </c>
      <c r="M32" s="148" t="str" cm="1">
        <f t="array" ref="M32">IF(SUMPRODUCT(--ISNUMBER(M23:M30))&gt;1,STDEV(M23:M30),"")</f>
        <v/>
      </c>
      <c r="N32" s="148" t="str" cm="1">
        <f t="array" ref="N32">IF(SUMPRODUCT(--ISNUMBER(N23:N30))&gt;1,STDEV(N23:N30),"")</f>
        <v/>
      </c>
      <c r="O32" s="115"/>
      <c r="P32" s="116"/>
      <c r="Q32" s="113"/>
      <c r="R32" s="154" t="str">
        <f>IF(SUMPRODUCT(--ISNUMBER(E23:N30))&gt;1,STDEV(E23:N30),"")</f>
        <v/>
      </c>
      <c r="S32" s="114"/>
      <c r="T32" s="94"/>
      <c r="X32" s="9"/>
      <c r="Y32" s="9" t="s">
        <v>52</v>
      </c>
      <c r="Z32" s="1">
        <f>SUM(Y23:AH30)</f>
        <v>0</v>
      </c>
    </row>
    <row r="33" spans="2:46" ht="20.149999999999999" customHeight="1" x14ac:dyDescent="0.4">
      <c r="D33" s="110" t="s">
        <v>76</v>
      </c>
      <c r="E33" s="151" t="str" cm="1">
        <f t="array" ref="E33">IF(SUMPRODUCT(--ISNUMBER(E31:E32))=2,ROUND(E32/E31,6),"")</f>
        <v/>
      </c>
      <c r="F33" s="152" t="str" cm="1">
        <f t="array" ref="F33">IF(SUMPRODUCT(--ISNUMBER(F31:F32))=2,ROUND(F32/F31,6),"")</f>
        <v/>
      </c>
      <c r="G33" s="152" t="str" cm="1">
        <f t="array" ref="G33">IF(SUMPRODUCT(--ISNUMBER(G31:G32))=2,ROUND(G32/G31,6),"")</f>
        <v/>
      </c>
      <c r="H33" s="152" t="str" cm="1">
        <f t="array" ref="H33">IF(SUMPRODUCT(--ISNUMBER(H31:H32))=2,ROUND(H32/H31,6),"")</f>
        <v/>
      </c>
      <c r="I33" s="152" t="str" cm="1">
        <f t="array" ref="I33">IF(SUMPRODUCT(--ISNUMBER(I31:I32))=2,ROUND(I32/I31,6),"")</f>
        <v/>
      </c>
      <c r="J33" s="152" t="str" cm="1">
        <f t="array" ref="J33">IF(SUMPRODUCT(--ISNUMBER(J31:J32))=2,ROUND(J32/J31,6),"")</f>
        <v/>
      </c>
      <c r="K33" s="152" t="str" cm="1">
        <f t="array" ref="K33">IF(SUMPRODUCT(--ISNUMBER(K31:K32))=2,ROUND(K32/K31,6),"")</f>
        <v/>
      </c>
      <c r="L33" s="152" t="str" cm="1">
        <f t="array" ref="L33">IF(SUMPRODUCT(--ISNUMBER(L31:L32))=2,ROUND(L32/L31,6),"")</f>
        <v/>
      </c>
      <c r="M33" s="152" t="str" cm="1">
        <f t="array" ref="M33">IF(SUMPRODUCT(--ISNUMBER(M31:M32))=2,ROUND(M32/M31,6),"")</f>
        <v/>
      </c>
      <c r="N33" s="152" t="str" cm="1">
        <f t="array" ref="N33">IF(SUMPRODUCT(--ISNUMBER(N31:N32))=2,ROUND(N32/N31,6),"")</f>
        <v/>
      </c>
      <c r="O33" s="117"/>
      <c r="P33" s="118"/>
      <c r="Q33" s="119"/>
      <c r="R33" s="119"/>
      <c r="S33" s="153" t="str" cm="1">
        <f t="array" ref="S33">IF(SUMPRODUCT(--ISNUMBER(Q31:R32))=2,ROUND(R32/Q31,6),"")</f>
        <v/>
      </c>
      <c r="T33" s="94"/>
    </row>
    <row r="34" spans="2:46" ht="20.149999999999999" customHeight="1" x14ac:dyDescent="0.4">
      <c r="D34" s="110" t="s">
        <v>10</v>
      </c>
      <c r="E34" s="120" t="str">
        <f t="shared" ref="E34:N34" si="6">IF(SUMPRODUCT(--ISNUMBER(E23:E30))=8,IF(E33&lt;=$Y$8,"PASS","FAIL"),"")</f>
        <v/>
      </c>
      <c r="F34" s="121" t="str">
        <f t="shared" si="6"/>
        <v/>
      </c>
      <c r="G34" s="121" t="str">
        <f t="shared" si="6"/>
        <v/>
      </c>
      <c r="H34" s="121" t="str">
        <f t="shared" si="6"/>
        <v/>
      </c>
      <c r="I34" s="121" t="str">
        <f t="shared" si="6"/>
        <v/>
      </c>
      <c r="J34" s="121" t="str">
        <f t="shared" si="6"/>
        <v/>
      </c>
      <c r="K34" s="121" t="str">
        <f t="shared" si="6"/>
        <v/>
      </c>
      <c r="L34" s="121" t="str">
        <f t="shared" si="6"/>
        <v/>
      </c>
      <c r="M34" s="121" t="str">
        <f t="shared" si="6"/>
        <v/>
      </c>
      <c r="N34" s="121" t="str">
        <f t="shared" si="6"/>
        <v/>
      </c>
      <c r="O34" s="122"/>
      <c r="P34" s="123"/>
      <c r="Q34" s="123"/>
      <c r="R34" s="123"/>
      <c r="S34" s="123"/>
      <c r="T34" s="94"/>
      <c r="Y34" s="1" t="s">
        <v>53</v>
      </c>
      <c r="Z34" s="87" cm="1">
        <f t="array" ref="Z34">IF(OR(J9="",E17="",SUMPRODUCT(--ISNUMBER(E23:N30))&lt;80),55,(((($Y$9*$AB$14)+$AB$14))*SUM(E23:N30)/E17))</f>
        <v>55</v>
      </c>
    </row>
    <row r="35" spans="2:46" ht="20.149999999999999" customHeight="1" x14ac:dyDescent="0.4"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Y35" s="1" t="s">
        <v>54</v>
      </c>
      <c r="Z35" s="1">
        <f>IF(OR(J9="",E17="",SUMPRODUCT(--ISNUMBER(E23:N30))&lt;80),0,(((AB14-(Y9*AB14)))*SUM(E23:N30)/E17))</f>
        <v>0</v>
      </c>
    </row>
    <row r="36" spans="2:46" ht="20.149999999999999" customHeight="1" x14ac:dyDescent="0.4"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</row>
    <row r="37" spans="2:46" ht="25" customHeight="1" x14ac:dyDescent="0.4">
      <c r="B37" s="94"/>
      <c r="C37" s="94"/>
      <c r="D37" s="124"/>
      <c r="E37" s="222" t="s">
        <v>47</v>
      </c>
      <c r="F37" s="223"/>
      <c r="G37" s="223"/>
      <c r="H37" s="223"/>
      <c r="I37" s="223"/>
      <c r="J37" s="223"/>
      <c r="K37" s="223"/>
      <c r="L37" s="223"/>
      <c r="M37" s="224"/>
      <c r="P37" s="33"/>
      <c r="Q37" s="33"/>
      <c r="R37" s="33"/>
      <c r="S37" s="33"/>
    </row>
    <row r="38" spans="2:46" ht="20.149999999999999" customHeight="1" x14ac:dyDescent="0.4">
      <c r="B38" s="94"/>
      <c r="C38" s="94"/>
      <c r="D38" s="96"/>
      <c r="E38" s="97" t="s">
        <v>13</v>
      </c>
      <c r="F38" s="98" t="s">
        <v>17</v>
      </c>
      <c r="G38" s="98" t="s">
        <v>18</v>
      </c>
      <c r="H38" s="98" t="s">
        <v>19</v>
      </c>
      <c r="I38" s="98" t="s">
        <v>20</v>
      </c>
      <c r="J38" s="98" t="s">
        <v>21</v>
      </c>
      <c r="K38" s="98" t="s">
        <v>22</v>
      </c>
      <c r="L38" s="98" t="s">
        <v>23</v>
      </c>
      <c r="M38" s="99" t="s">
        <v>24</v>
      </c>
      <c r="P38" s="33"/>
      <c r="Q38" s="33"/>
      <c r="R38" s="33"/>
      <c r="S38" s="33"/>
    </row>
    <row r="39" spans="2:46" ht="20.149999999999999" customHeight="1" x14ac:dyDescent="0.4">
      <c r="B39" s="215" t="s">
        <v>14</v>
      </c>
      <c r="C39" s="215"/>
      <c r="D39" s="216"/>
      <c r="E39" s="64"/>
      <c r="F39" s="134" t="str" cm="1">
        <f t="array" ref="F39">IF(OR(E39="",SUMPRODUCT(--ISNUMBER(E45:N52))&lt;80),"",SUM(Y45:AH45))</f>
        <v/>
      </c>
      <c r="G39" s="134" t="str" cm="1">
        <f t="array" ref="G39">IF(OR(E39="",SUMPRODUCT(--ISNUMBER(E45:N52))&lt;80),"",SUM(Y46:AH46))</f>
        <v/>
      </c>
      <c r="H39" s="134" t="str" cm="1">
        <f t="array" ref="H39">IF(OR(E39="",SUMPRODUCT(--ISNUMBER(E45:N52))&lt;80),"",SUM(Y47:AH47))</f>
        <v/>
      </c>
      <c r="I39" s="134" t="str" cm="1">
        <f t="array" ref="I39">IF(OR(E39="",SUMPRODUCT(--ISNUMBER(E45:N52))&lt;80),"",SUM(Y48:AH48))</f>
        <v/>
      </c>
      <c r="J39" s="134" t="str" cm="1">
        <f t="array" ref="J39">IF(OR(E39="",SUMPRODUCT(--ISNUMBER(E45:N52))&lt;80),"",SUM(Y49:AH49))</f>
        <v/>
      </c>
      <c r="K39" s="134" t="str" cm="1">
        <f t="array" ref="K39">IF(OR(E39="",SUMPRODUCT(--ISNUMBER(E45:N52))&lt;80),"",SUM(Y50:AH50))</f>
        <v/>
      </c>
      <c r="L39" s="134" t="str" cm="1">
        <f t="array" ref="L39">IF(OR(E39="",SUMPRODUCT(--ISNUMBER(E45:N52))&lt;80),"",SUM(Y51:AH51))</f>
        <v/>
      </c>
      <c r="M39" s="135" t="str" cm="1">
        <f t="array" ref="M39">IF(OR(E39="",SUMPRODUCT(--ISNUMBER(E45:N52))&lt;80),"",SUM(Y52:AH52))</f>
        <v/>
      </c>
      <c r="P39" s="33"/>
      <c r="Q39" s="33"/>
      <c r="R39" s="33"/>
      <c r="S39" s="33"/>
    </row>
    <row r="40" spans="2:46" ht="20.149999999999999" customHeight="1" x14ac:dyDescent="0.4">
      <c r="B40" s="215" t="s">
        <v>87</v>
      </c>
      <c r="C40" s="215"/>
      <c r="D40" s="216"/>
      <c r="E40" s="132" t="str">
        <f>IF(OR(E39="",$J$9=""),"",ROUND((E39-$Z$14)/$Z$14,3))</f>
        <v/>
      </c>
      <c r="F40" s="133" t="str">
        <f t="shared" ref="F40:M40" si="7">IF(OR(F39="",$J$9=""),"",ROUND((F39-$AF$14)/$AF$14,3))</f>
        <v/>
      </c>
      <c r="G40" s="133" t="str">
        <f t="shared" si="7"/>
        <v/>
      </c>
      <c r="H40" s="133" t="str">
        <f t="shared" si="7"/>
        <v/>
      </c>
      <c r="I40" s="133" t="str">
        <f t="shared" si="7"/>
        <v/>
      </c>
      <c r="J40" s="133" t="str">
        <f t="shared" si="7"/>
        <v/>
      </c>
      <c r="K40" s="133" t="str">
        <f t="shared" si="7"/>
        <v/>
      </c>
      <c r="L40" s="133" t="str">
        <f t="shared" si="7"/>
        <v/>
      </c>
      <c r="M40" s="186" t="str">
        <f t="shared" si="7"/>
        <v/>
      </c>
      <c r="P40" s="33"/>
      <c r="Q40" s="33"/>
      <c r="R40" s="33"/>
      <c r="S40" s="33"/>
    </row>
    <row r="41" spans="2:46" ht="20.149999999999999" customHeight="1" x14ac:dyDescent="0.4">
      <c r="B41" s="215" t="s">
        <v>10</v>
      </c>
      <c r="C41" s="215"/>
      <c r="D41" s="216"/>
      <c r="E41" s="68" t="str">
        <f>IF($E$40="","",IF(ABS(E40)&lt;=$Z$9,"PASS","FAIL"))</f>
        <v/>
      </c>
      <c r="F41" s="66" t="str" cm="1">
        <f t="array" ref="F41">IF(OR(SUMPRODUCT(--ISNUMBER($E$45:$N$52))&lt;80,F40=""),"",IF(AND(ABS(F40)&lt;=$Z$9),"PASS","FAIL"))</f>
        <v/>
      </c>
      <c r="G41" s="66" t="str" cm="1">
        <f t="array" ref="G41">IF(OR(SUMPRODUCT(--ISNUMBER($E$45:$N$52))&lt;80,G40=""),"",IF(AND(ABS(G40)&lt;=$Z$9),"PASS","FAIL"))</f>
        <v/>
      </c>
      <c r="H41" s="66" t="str" cm="1">
        <f t="array" ref="H41">IF(OR(SUMPRODUCT(--ISNUMBER($E$45:$N$52))&lt;80,H40=""),"",IF(AND(ABS(H40)&lt;=$Z$9),"PASS","FAIL"))</f>
        <v/>
      </c>
      <c r="I41" s="66" t="str" cm="1">
        <f t="array" ref="I41">IF(OR(SUMPRODUCT(--ISNUMBER($E$45:$N$52))&lt;80,I40=""),"",IF(AND(ABS(I40)&lt;=$Z$9),"PASS","FAIL"))</f>
        <v/>
      </c>
      <c r="J41" s="66" t="str" cm="1">
        <f t="array" ref="J41">IF(OR(SUMPRODUCT(--ISNUMBER($E$45:$N$52))&lt;80,J40=""),"",IF(AND(ABS(J40)&lt;=$Z$9),"PASS","FAIL"))</f>
        <v/>
      </c>
      <c r="K41" s="66" t="str" cm="1">
        <f t="array" ref="K41">IF(OR(SUMPRODUCT(--ISNUMBER($E$45:$N$52))&lt;80,K40=""),"",IF(AND(ABS(K40)&lt;=$Z$9),"PASS","FAIL"))</f>
        <v/>
      </c>
      <c r="L41" s="66" t="str" cm="1">
        <f t="array" ref="L41">IF(OR(SUMPRODUCT(--ISNUMBER($E$45:$N$52))&lt;80,L40=""),"",IF(AND(ABS(L40)&lt;=$Z$9),"PASS","FAIL"))</f>
        <v/>
      </c>
      <c r="M41" s="67" t="str" cm="1">
        <f t="array" ref="M41">IF(OR(SUMPRODUCT(--ISNUMBER($E$45:$N$52))&lt;80,M40=""),"",IF(AND(ABS(M40)&lt;=$Z$9),"PASS","FAIL"))</f>
        <v/>
      </c>
      <c r="P41" s="33"/>
      <c r="Q41" s="33"/>
      <c r="R41" s="33"/>
      <c r="S41" s="33"/>
    </row>
    <row r="42" spans="2:46" ht="20.149999999999999" customHeight="1" x14ac:dyDescent="0.4"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</row>
    <row r="43" spans="2:46" ht="40" customHeight="1" x14ac:dyDescent="0.4">
      <c r="C43" s="6"/>
      <c r="D43" s="125"/>
      <c r="E43" s="210" t="s">
        <v>48</v>
      </c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2"/>
      <c r="Q43" s="125"/>
      <c r="R43" s="125"/>
      <c r="S43" s="125"/>
      <c r="T43" s="94"/>
      <c r="X43" s="33" t="s">
        <v>16</v>
      </c>
      <c r="Y43" s="33"/>
      <c r="AJ43" s="33" t="s">
        <v>15</v>
      </c>
      <c r="AK43" s="33"/>
    </row>
    <row r="44" spans="2:46" ht="20.149999999999999" customHeight="1" thickBot="1" x14ac:dyDescent="0.45">
      <c r="D44" s="101"/>
      <c r="E44" s="34">
        <v>1</v>
      </c>
      <c r="F44" s="35">
        <v>2</v>
      </c>
      <c r="G44" s="35">
        <v>3</v>
      </c>
      <c r="H44" s="35">
        <v>4</v>
      </c>
      <c r="I44" s="35">
        <v>5</v>
      </c>
      <c r="J44" s="35">
        <v>6</v>
      </c>
      <c r="K44" s="35">
        <v>7</v>
      </c>
      <c r="L44" s="35">
        <v>8</v>
      </c>
      <c r="M44" s="35">
        <v>9</v>
      </c>
      <c r="N44" s="35">
        <v>10</v>
      </c>
      <c r="O44" s="34">
        <v>11</v>
      </c>
      <c r="P44" s="36">
        <v>12</v>
      </c>
      <c r="Q44" s="102" t="s">
        <v>0</v>
      </c>
      <c r="R44" s="103" t="s">
        <v>1</v>
      </c>
      <c r="S44" s="104" t="s">
        <v>75</v>
      </c>
      <c r="T44" s="105" t="s">
        <v>10</v>
      </c>
      <c r="Y44" s="10">
        <v>1</v>
      </c>
      <c r="Z44" s="10">
        <v>2</v>
      </c>
      <c r="AA44" s="10">
        <v>3</v>
      </c>
      <c r="AB44" s="10">
        <v>4</v>
      </c>
      <c r="AC44" s="10">
        <v>5</v>
      </c>
      <c r="AD44" s="10">
        <v>6</v>
      </c>
      <c r="AE44" s="10">
        <v>7</v>
      </c>
      <c r="AF44" s="10">
        <v>8</v>
      </c>
      <c r="AG44" s="10">
        <v>9</v>
      </c>
      <c r="AH44" s="10">
        <v>10</v>
      </c>
      <c r="AK44" s="10">
        <v>1</v>
      </c>
      <c r="AL44" s="10">
        <v>2</v>
      </c>
      <c r="AM44" s="10">
        <v>3</v>
      </c>
      <c r="AN44" s="10">
        <v>4</v>
      </c>
      <c r="AO44" s="10">
        <v>5</v>
      </c>
      <c r="AP44" s="10">
        <v>6</v>
      </c>
      <c r="AQ44" s="10">
        <v>7</v>
      </c>
      <c r="AR44" s="10">
        <v>8</v>
      </c>
      <c r="AS44" s="10">
        <v>9</v>
      </c>
      <c r="AT44" s="10">
        <v>10</v>
      </c>
    </row>
    <row r="45" spans="2:46" ht="20.149999999999999" customHeight="1" thickTop="1" x14ac:dyDescent="0.4">
      <c r="C45" s="23"/>
      <c r="D45" s="106" t="s">
        <v>2</v>
      </c>
      <c r="E45" s="155"/>
      <c r="F45" s="156"/>
      <c r="G45" s="156"/>
      <c r="H45" s="156"/>
      <c r="I45" s="156"/>
      <c r="J45" s="156"/>
      <c r="K45" s="156"/>
      <c r="L45" s="156"/>
      <c r="M45" s="156"/>
      <c r="N45" s="156"/>
      <c r="O45" s="38"/>
      <c r="P45" s="39"/>
      <c r="Q45" s="141" t="str">
        <f t="shared" ref="Q45:Q52" si="8">IF(SUMPRODUCT(--ISNUMBER(E45:N45))&gt;2,AVERAGE(E45:N45),"")</f>
        <v/>
      </c>
      <c r="R45" s="144" t="str" cm="1">
        <f t="array" ref="R45">IF(SUMPRODUCT(--ISNUMBER(E45:N45))&gt;1,STDEV(E45:N45),"")</f>
        <v/>
      </c>
      <c r="S45" s="136" t="str" cm="1">
        <f t="array" ref="S45">IF(SUMPRODUCT(--ISNUMBER(Q45:R45))&gt;0,ROUND(R45/Q45,6),"")</f>
        <v/>
      </c>
      <c r="T45" s="107" t="str" cm="1">
        <f t="array" ref="T45">IF(SUMPRODUCT(--ISNUMBER(E45:N45))=10,IF(S45&lt;=$Z$8,"PASS","FAIL"),"")</f>
        <v/>
      </c>
      <c r="X45" s="11" t="s">
        <v>2</v>
      </c>
      <c r="Y45" s="164" t="str">
        <f t="shared" ref="Y45:AH52" si="9">IF(OR($E$39="",E45=""),"",(E45/SUM($E$45:$N$52))*$E$39)</f>
        <v/>
      </c>
      <c r="Z45" s="165" t="str">
        <f t="shared" si="9"/>
        <v/>
      </c>
      <c r="AA45" s="165" t="str">
        <f t="shared" si="9"/>
        <v/>
      </c>
      <c r="AB45" s="165" t="str">
        <f t="shared" si="9"/>
        <v/>
      </c>
      <c r="AC45" s="165" t="str">
        <f t="shared" si="9"/>
        <v/>
      </c>
      <c r="AD45" s="165" t="str">
        <f t="shared" si="9"/>
        <v/>
      </c>
      <c r="AE45" s="165" t="str">
        <f t="shared" si="9"/>
        <v/>
      </c>
      <c r="AF45" s="165" t="str">
        <f t="shared" si="9"/>
        <v/>
      </c>
      <c r="AG45" s="165" t="str">
        <f t="shared" si="9"/>
        <v/>
      </c>
      <c r="AH45" s="166" t="str">
        <f t="shared" si="9"/>
        <v/>
      </c>
      <c r="AJ45" s="11" t="s">
        <v>2</v>
      </c>
      <c r="AK45" s="173" t="str">
        <f t="shared" ref="AK45:AT52" si="10">IF(OR(E45="",$E$39="",$J$9=""),"",(Y45-$AC$14)/$AC$14)</f>
        <v/>
      </c>
      <c r="AL45" s="174" t="str">
        <f t="shared" si="10"/>
        <v/>
      </c>
      <c r="AM45" s="174" t="str">
        <f t="shared" si="10"/>
        <v/>
      </c>
      <c r="AN45" s="174" t="str">
        <f t="shared" si="10"/>
        <v/>
      </c>
      <c r="AO45" s="174" t="str">
        <f t="shared" si="10"/>
        <v/>
      </c>
      <c r="AP45" s="174" t="str">
        <f t="shared" si="10"/>
        <v/>
      </c>
      <c r="AQ45" s="174" t="str">
        <f t="shared" si="10"/>
        <v/>
      </c>
      <c r="AR45" s="174" t="str">
        <f t="shared" si="10"/>
        <v/>
      </c>
      <c r="AS45" s="174" t="str">
        <f t="shared" si="10"/>
        <v/>
      </c>
      <c r="AT45" s="175" t="str">
        <f t="shared" si="10"/>
        <v/>
      </c>
    </row>
    <row r="46" spans="2:46" ht="20.149999999999999" customHeight="1" x14ac:dyDescent="0.4">
      <c r="C46" s="24"/>
      <c r="D46" s="47" t="s">
        <v>3</v>
      </c>
      <c r="E46" s="157"/>
      <c r="F46" s="158"/>
      <c r="G46" s="158"/>
      <c r="H46" s="158"/>
      <c r="I46" s="158"/>
      <c r="J46" s="158"/>
      <c r="K46" s="158"/>
      <c r="L46" s="158"/>
      <c r="M46" s="158"/>
      <c r="N46" s="158"/>
      <c r="O46" s="40"/>
      <c r="P46" s="41"/>
      <c r="Q46" s="142" t="str">
        <f t="shared" si="8"/>
        <v/>
      </c>
      <c r="R46" s="145" t="str" cm="1">
        <f t="array" ref="R46">IF(SUMPRODUCT(--ISNUMBER(E46:N46))&gt;1,STDEV(E46:N46),"")</f>
        <v/>
      </c>
      <c r="S46" s="149" t="str" cm="1">
        <f t="array" ref="S46">IF(SUMPRODUCT(--ISNUMBER(Q46:R46))&gt;0,ROUND(R46/Q46,6),"")</f>
        <v/>
      </c>
      <c r="T46" s="108" t="str" cm="1">
        <f t="array" ref="T46">IF(SUMPRODUCT(--ISNUMBER(E46:N46))=10,IF(S46&lt;=$Z$8,"PASS","FAIL"),"")</f>
        <v/>
      </c>
      <c r="X46" s="11" t="s">
        <v>3</v>
      </c>
      <c r="Y46" s="167" t="str">
        <f t="shared" si="9"/>
        <v/>
      </c>
      <c r="Z46" s="168" t="str">
        <f t="shared" si="9"/>
        <v/>
      </c>
      <c r="AA46" s="168" t="str">
        <f t="shared" si="9"/>
        <v/>
      </c>
      <c r="AB46" s="168" t="str">
        <f t="shared" si="9"/>
        <v/>
      </c>
      <c r="AC46" s="168" t="str">
        <f t="shared" si="9"/>
        <v/>
      </c>
      <c r="AD46" s="168" t="str">
        <f t="shared" si="9"/>
        <v/>
      </c>
      <c r="AE46" s="168" t="str">
        <f t="shared" si="9"/>
        <v/>
      </c>
      <c r="AF46" s="168" t="str">
        <f t="shared" si="9"/>
        <v/>
      </c>
      <c r="AG46" s="168" t="str">
        <f t="shared" si="9"/>
        <v/>
      </c>
      <c r="AH46" s="169" t="str">
        <f t="shared" si="9"/>
        <v/>
      </c>
      <c r="AJ46" s="11" t="s">
        <v>3</v>
      </c>
      <c r="AK46" s="176" t="str">
        <f t="shared" si="10"/>
        <v/>
      </c>
      <c r="AL46" s="177" t="str">
        <f t="shared" si="10"/>
        <v/>
      </c>
      <c r="AM46" s="177" t="str">
        <f t="shared" si="10"/>
        <v/>
      </c>
      <c r="AN46" s="177" t="str">
        <f t="shared" si="10"/>
        <v/>
      </c>
      <c r="AO46" s="177" t="str">
        <f t="shared" si="10"/>
        <v/>
      </c>
      <c r="AP46" s="177" t="str">
        <f t="shared" si="10"/>
        <v/>
      </c>
      <c r="AQ46" s="177" t="str">
        <f t="shared" si="10"/>
        <v/>
      </c>
      <c r="AR46" s="177" t="str">
        <f t="shared" si="10"/>
        <v/>
      </c>
      <c r="AS46" s="177" t="str">
        <f t="shared" si="10"/>
        <v/>
      </c>
      <c r="AT46" s="178" t="str">
        <f t="shared" si="10"/>
        <v/>
      </c>
    </row>
    <row r="47" spans="2:46" ht="20.149999999999999" customHeight="1" x14ac:dyDescent="0.4">
      <c r="C47" s="24"/>
      <c r="D47" s="47" t="s">
        <v>4</v>
      </c>
      <c r="E47" s="159"/>
      <c r="F47" s="160"/>
      <c r="G47" s="160"/>
      <c r="H47" s="160"/>
      <c r="I47" s="160"/>
      <c r="J47" s="160"/>
      <c r="K47" s="160"/>
      <c r="L47" s="160"/>
      <c r="M47" s="160"/>
      <c r="N47" s="160"/>
      <c r="O47" s="42"/>
      <c r="P47" s="43"/>
      <c r="Q47" s="142" t="str">
        <f t="shared" si="8"/>
        <v/>
      </c>
      <c r="R47" s="145" t="str" cm="1">
        <f t="array" ref="R47">IF(SUMPRODUCT(--ISNUMBER(E47:N47))&gt;1,STDEV(E47:N47),"")</f>
        <v/>
      </c>
      <c r="S47" s="149" t="str" cm="1">
        <f t="array" ref="S47">IF(SUMPRODUCT(--ISNUMBER(Q47:R47))&gt;0,ROUND(R47/Q47,6),"")</f>
        <v/>
      </c>
      <c r="T47" s="108" t="str" cm="1">
        <f t="array" ref="T47">IF(SUMPRODUCT(--ISNUMBER(E47:N47))=10,IF(S47&lt;=$Z$8,"PASS","FAIL"),"")</f>
        <v/>
      </c>
      <c r="X47" s="11" t="s">
        <v>4</v>
      </c>
      <c r="Y47" s="167" t="str">
        <f t="shared" si="9"/>
        <v/>
      </c>
      <c r="Z47" s="168" t="str">
        <f t="shared" si="9"/>
        <v/>
      </c>
      <c r="AA47" s="168" t="str">
        <f t="shared" si="9"/>
        <v/>
      </c>
      <c r="AB47" s="168" t="str">
        <f t="shared" si="9"/>
        <v/>
      </c>
      <c r="AC47" s="168" t="str">
        <f t="shared" si="9"/>
        <v/>
      </c>
      <c r="AD47" s="168" t="str">
        <f t="shared" si="9"/>
        <v/>
      </c>
      <c r="AE47" s="168" t="str">
        <f t="shared" si="9"/>
        <v/>
      </c>
      <c r="AF47" s="168" t="str">
        <f t="shared" si="9"/>
        <v/>
      </c>
      <c r="AG47" s="168" t="str">
        <f t="shared" si="9"/>
        <v/>
      </c>
      <c r="AH47" s="169" t="str">
        <f t="shared" si="9"/>
        <v/>
      </c>
      <c r="AJ47" s="11" t="s">
        <v>4</v>
      </c>
      <c r="AK47" s="176" t="str">
        <f t="shared" si="10"/>
        <v/>
      </c>
      <c r="AL47" s="177" t="str">
        <f t="shared" si="10"/>
        <v/>
      </c>
      <c r="AM47" s="177" t="str">
        <f t="shared" si="10"/>
        <v/>
      </c>
      <c r="AN47" s="177" t="str">
        <f t="shared" si="10"/>
        <v/>
      </c>
      <c r="AO47" s="177" t="str">
        <f t="shared" si="10"/>
        <v/>
      </c>
      <c r="AP47" s="177" t="str">
        <f t="shared" si="10"/>
        <v/>
      </c>
      <c r="AQ47" s="177" t="str">
        <f t="shared" si="10"/>
        <v/>
      </c>
      <c r="AR47" s="177" t="str">
        <f t="shared" si="10"/>
        <v/>
      </c>
      <c r="AS47" s="177" t="str">
        <f t="shared" si="10"/>
        <v/>
      </c>
      <c r="AT47" s="178" t="str">
        <f t="shared" si="10"/>
        <v/>
      </c>
    </row>
    <row r="48" spans="2:46" ht="20.149999999999999" customHeight="1" x14ac:dyDescent="0.4">
      <c r="C48" s="24"/>
      <c r="D48" s="47" t="s">
        <v>5</v>
      </c>
      <c r="E48" s="157"/>
      <c r="F48" s="158"/>
      <c r="G48" s="158"/>
      <c r="H48" s="158"/>
      <c r="I48" s="158"/>
      <c r="J48" s="158"/>
      <c r="K48" s="158"/>
      <c r="L48" s="158"/>
      <c r="M48" s="158"/>
      <c r="N48" s="158"/>
      <c r="O48" s="40"/>
      <c r="P48" s="41"/>
      <c r="Q48" s="142" t="str">
        <f t="shared" si="8"/>
        <v/>
      </c>
      <c r="R48" s="145" t="str" cm="1">
        <f t="array" ref="R48">IF(SUMPRODUCT(--ISNUMBER(E48:N48))&gt;1,STDEV(E48:N48),"")</f>
        <v/>
      </c>
      <c r="S48" s="149" t="str" cm="1">
        <f t="array" ref="S48">IF(SUMPRODUCT(--ISNUMBER(Q48:R48))&gt;0,ROUND(R48/Q48,6),"")</f>
        <v/>
      </c>
      <c r="T48" s="108" t="str" cm="1">
        <f t="array" ref="T48">IF(SUMPRODUCT(--ISNUMBER(E48:N48))=10,IF(S48&lt;=$Z$8,"PASS","FAIL"),"")</f>
        <v/>
      </c>
      <c r="X48" s="11" t="s">
        <v>5</v>
      </c>
      <c r="Y48" s="167" t="str">
        <f t="shared" si="9"/>
        <v/>
      </c>
      <c r="Z48" s="168" t="str">
        <f t="shared" si="9"/>
        <v/>
      </c>
      <c r="AA48" s="168" t="str">
        <f t="shared" si="9"/>
        <v/>
      </c>
      <c r="AB48" s="168" t="str">
        <f t="shared" si="9"/>
        <v/>
      </c>
      <c r="AC48" s="168" t="str">
        <f t="shared" si="9"/>
        <v/>
      </c>
      <c r="AD48" s="168" t="str">
        <f t="shared" si="9"/>
        <v/>
      </c>
      <c r="AE48" s="168" t="str">
        <f t="shared" si="9"/>
        <v/>
      </c>
      <c r="AF48" s="168" t="str">
        <f t="shared" si="9"/>
        <v/>
      </c>
      <c r="AG48" s="168" t="str">
        <f t="shared" si="9"/>
        <v/>
      </c>
      <c r="AH48" s="169" t="str">
        <f t="shared" si="9"/>
        <v/>
      </c>
      <c r="AJ48" s="11" t="s">
        <v>5</v>
      </c>
      <c r="AK48" s="176" t="str">
        <f t="shared" si="10"/>
        <v/>
      </c>
      <c r="AL48" s="177" t="str">
        <f t="shared" si="10"/>
        <v/>
      </c>
      <c r="AM48" s="177" t="str">
        <f t="shared" si="10"/>
        <v/>
      </c>
      <c r="AN48" s="177" t="str">
        <f t="shared" si="10"/>
        <v/>
      </c>
      <c r="AO48" s="177" t="str">
        <f t="shared" si="10"/>
        <v/>
      </c>
      <c r="AP48" s="177" t="str">
        <f t="shared" si="10"/>
        <v/>
      </c>
      <c r="AQ48" s="177" t="str">
        <f t="shared" si="10"/>
        <v/>
      </c>
      <c r="AR48" s="177" t="str">
        <f t="shared" si="10"/>
        <v/>
      </c>
      <c r="AS48" s="177" t="str">
        <f t="shared" si="10"/>
        <v/>
      </c>
      <c r="AT48" s="178" t="str">
        <f t="shared" si="10"/>
        <v/>
      </c>
    </row>
    <row r="49" spans="2:46" ht="20.149999999999999" customHeight="1" x14ac:dyDescent="0.4">
      <c r="C49" s="24"/>
      <c r="D49" s="47" t="s">
        <v>6</v>
      </c>
      <c r="E49" s="159"/>
      <c r="F49" s="160"/>
      <c r="G49" s="160"/>
      <c r="H49" s="160"/>
      <c r="I49" s="160"/>
      <c r="J49" s="160"/>
      <c r="K49" s="160"/>
      <c r="L49" s="160"/>
      <c r="M49" s="160"/>
      <c r="N49" s="160"/>
      <c r="O49" s="42"/>
      <c r="P49" s="43"/>
      <c r="Q49" s="142" t="str">
        <f t="shared" si="8"/>
        <v/>
      </c>
      <c r="R49" s="145" t="str" cm="1">
        <f t="array" ref="R49">IF(SUMPRODUCT(--ISNUMBER(E49:N49))&gt;1,STDEV(E49:N49),"")</f>
        <v/>
      </c>
      <c r="S49" s="149" t="str" cm="1">
        <f t="array" ref="S49">IF(SUMPRODUCT(--ISNUMBER(Q49:R49))&gt;0,ROUND(R49/Q49,6),"")</f>
        <v/>
      </c>
      <c r="T49" s="108" t="str" cm="1">
        <f t="array" ref="T49">IF(SUMPRODUCT(--ISNUMBER(E49:N49))=10,IF(S49&lt;=$Z$8,"PASS","FAIL"),"")</f>
        <v/>
      </c>
      <c r="X49" s="11" t="s">
        <v>6</v>
      </c>
      <c r="Y49" s="167" t="str">
        <f t="shared" si="9"/>
        <v/>
      </c>
      <c r="Z49" s="168" t="str">
        <f t="shared" si="9"/>
        <v/>
      </c>
      <c r="AA49" s="168" t="str">
        <f t="shared" si="9"/>
        <v/>
      </c>
      <c r="AB49" s="168" t="str">
        <f t="shared" si="9"/>
        <v/>
      </c>
      <c r="AC49" s="168" t="str">
        <f t="shared" si="9"/>
        <v/>
      </c>
      <c r="AD49" s="168" t="str">
        <f t="shared" si="9"/>
        <v/>
      </c>
      <c r="AE49" s="168" t="str">
        <f t="shared" si="9"/>
        <v/>
      </c>
      <c r="AF49" s="168" t="str">
        <f t="shared" si="9"/>
        <v/>
      </c>
      <c r="AG49" s="168" t="str">
        <f t="shared" si="9"/>
        <v/>
      </c>
      <c r="AH49" s="169" t="str">
        <f t="shared" si="9"/>
        <v/>
      </c>
      <c r="AJ49" s="11" t="s">
        <v>6</v>
      </c>
      <c r="AK49" s="176" t="str">
        <f t="shared" si="10"/>
        <v/>
      </c>
      <c r="AL49" s="177" t="str">
        <f t="shared" si="10"/>
        <v/>
      </c>
      <c r="AM49" s="177" t="str">
        <f t="shared" si="10"/>
        <v/>
      </c>
      <c r="AN49" s="177" t="str">
        <f t="shared" si="10"/>
        <v/>
      </c>
      <c r="AO49" s="177" t="str">
        <f t="shared" si="10"/>
        <v/>
      </c>
      <c r="AP49" s="177" t="str">
        <f t="shared" si="10"/>
        <v/>
      </c>
      <c r="AQ49" s="177" t="str">
        <f t="shared" si="10"/>
        <v/>
      </c>
      <c r="AR49" s="177" t="str">
        <f t="shared" si="10"/>
        <v/>
      </c>
      <c r="AS49" s="177" t="str">
        <f t="shared" si="10"/>
        <v/>
      </c>
      <c r="AT49" s="178" t="str">
        <f t="shared" si="10"/>
        <v/>
      </c>
    </row>
    <row r="50" spans="2:46" ht="20.149999999999999" customHeight="1" x14ac:dyDescent="0.4">
      <c r="C50" s="24"/>
      <c r="D50" s="47" t="s">
        <v>7</v>
      </c>
      <c r="E50" s="157"/>
      <c r="F50" s="158"/>
      <c r="G50" s="158"/>
      <c r="H50" s="158"/>
      <c r="I50" s="158"/>
      <c r="J50" s="158"/>
      <c r="K50" s="158"/>
      <c r="L50" s="158"/>
      <c r="M50" s="158"/>
      <c r="N50" s="158"/>
      <c r="O50" s="40"/>
      <c r="P50" s="41"/>
      <c r="Q50" s="142" t="str">
        <f t="shared" si="8"/>
        <v/>
      </c>
      <c r="R50" s="145" t="str" cm="1">
        <f t="array" ref="R50">IF(SUMPRODUCT(--ISNUMBER(E50:N50))&gt;1,STDEV(E50:N50),"")</f>
        <v/>
      </c>
      <c r="S50" s="149" t="str" cm="1">
        <f t="array" ref="S50">IF(SUMPRODUCT(--ISNUMBER(Q50:R50))&gt;0,ROUND(R50/Q50,6),"")</f>
        <v/>
      </c>
      <c r="T50" s="108" t="str" cm="1">
        <f t="array" ref="T50">IF(SUMPRODUCT(--ISNUMBER(E50:N50))=10,IF(S50&lt;=$Z$8,"PASS","FAIL"),"")</f>
        <v/>
      </c>
      <c r="X50" s="11" t="s">
        <v>7</v>
      </c>
      <c r="Y50" s="167" t="str">
        <f t="shared" si="9"/>
        <v/>
      </c>
      <c r="Z50" s="168" t="str">
        <f t="shared" si="9"/>
        <v/>
      </c>
      <c r="AA50" s="168" t="str">
        <f t="shared" si="9"/>
        <v/>
      </c>
      <c r="AB50" s="168" t="str">
        <f t="shared" si="9"/>
        <v/>
      </c>
      <c r="AC50" s="168" t="str">
        <f t="shared" si="9"/>
        <v/>
      </c>
      <c r="AD50" s="168" t="str">
        <f t="shared" si="9"/>
        <v/>
      </c>
      <c r="AE50" s="168" t="str">
        <f t="shared" si="9"/>
        <v/>
      </c>
      <c r="AF50" s="168" t="str">
        <f t="shared" si="9"/>
        <v/>
      </c>
      <c r="AG50" s="168" t="str">
        <f t="shared" si="9"/>
        <v/>
      </c>
      <c r="AH50" s="169" t="str">
        <f t="shared" si="9"/>
        <v/>
      </c>
      <c r="AJ50" s="11" t="s">
        <v>7</v>
      </c>
      <c r="AK50" s="176" t="str">
        <f t="shared" si="10"/>
        <v/>
      </c>
      <c r="AL50" s="177" t="str">
        <f t="shared" si="10"/>
        <v/>
      </c>
      <c r="AM50" s="177" t="str">
        <f t="shared" si="10"/>
        <v/>
      </c>
      <c r="AN50" s="177" t="str">
        <f t="shared" si="10"/>
        <v/>
      </c>
      <c r="AO50" s="177" t="str">
        <f t="shared" si="10"/>
        <v/>
      </c>
      <c r="AP50" s="177" t="str">
        <f t="shared" si="10"/>
        <v/>
      </c>
      <c r="AQ50" s="177" t="str">
        <f t="shared" si="10"/>
        <v/>
      </c>
      <c r="AR50" s="177" t="str">
        <f t="shared" si="10"/>
        <v/>
      </c>
      <c r="AS50" s="177" t="str">
        <f t="shared" si="10"/>
        <v/>
      </c>
      <c r="AT50" s="178" t="str">
        <f t="shared" si="10"/>
        <v/>
      </c>
    </row>
    <row r="51" spans="2:46" ht="20.149999999999999" customHeight="1" x14ac:dyDescent="0.4">
      <c r="C51" s="24"/>
      <c r="D51" s="47" t="s">
        <v>8</v>
      </c>
      <c r="E51" s="159"/>
      <c r="F51" s="160"/>
      <c r="G51" s="160"/>
      <c r="H51" s="160"/>
      <c r="I51" s="160"/>
      <c r="J51" s="160"/>
      <c r="K51" s="160"/>
      <c r="L51" s="160"/>
      <c r="M51" s="160"/>
      <c r="N51" s="160"/>
      <c r="O51" s="42"/>
      <c r="P51" s="43"/>
      <c r="Q51" s="142" t="str">
        <f t="shared" si="8"/>
        <v/>
      </c>
      <c r="R51" s="145" t="str" cm="1">
        <f t="array" ref="R51">IF(SUMPRODUCT(--ISNUMBER(E51:N51))&gt;1,STDEV(E51:N51),"")</f>
        <v/>
      </c>
      <c r="S51" s="149" t="str" cm="1">
        <f t="array" ref="S51">IF(SUMPRODUCT(--ISNUMBER(Q51:R51))&gt;0,ROUND(R51/Q51,6),"")</f>
        <v/>
      </c>
      <c r="T51" s="108" t="str" cm="1">
        <f t="array" ref="T51">IF(SUMPRODUCT(--ISNUMBER(E51:N51))=10,IF(S51&lt;=$Z$8,"PASS","FAIL"),"")</f>
        <v/>
      </c>
      <c r="X51" s="11" t="s">
        <v>8</v>
      </c>
      <c r="Y51" s="167" t="str">
        <f t="shared" si="9"/>
        <v/>
      </c>
      <c r="Z51" s="168" t="str">
        <f t="shared" si="9"/>
        <v/>
      </c>
      <c r="AA51" s="168" t="str">
        <f t="shared" si="9"/>
        <v/>
      </c>
      <c r="AB51" s="168" t="str">
        <f t="shared" si="9"/>
        <v/>
      </c>
      <c r="AC51" s="168" t="str">
        <f t="shared" si="9"/>
        <v/>
      </c>
      <c r="AD51" s="168" t="str">
        <f t="shared" si="9"/>
        <v/>
      </c>
      <c r="AE51" s="168" t="str">
        <f t="shared" si="9"/>
        <v/>
      </c>
      <c r="AF51" s="168" t="str">
        <f t="shared" si="9"/>
        <v/>
      </c>
      <c r="AG51" s="168" t="str">
        <f t="shared" si="9"/>
        <v/>
      </c>
      <c r="AH51" s="169" t="str">
        <f t="shared" si="9"/>
        <v/>
      </c>
      <c r="AJ51" s="11" t="s">
        <v>8</v>
      </c>
      <c r="AK51" s="176" t="str">
        <f t="shared" si="10"/>
        <v/>
      </c>
      <c r="AL51" s="177" t="str">
        <f t="shared" si="10"/>
        <v/>
      </c>
      <c r="AM51" s="177" t="str">
        <f t="shared" si="10"/>
        <v/>
      </c>
      <c r="AN51" s="177" t="str">
        <f t="shared" si="10"/>
        <v/>
      </c>
      <c r="AO51" s="177" t="str">
        <f t="shared" si="10"/>
        <v/>
      </c>
      <c r="AP51" s="177" t="str">
        <f t="shared" si="10"/>
        <v/>
      </c>
      <c r="AQ51" s="177" t="str">
        <f t="shared" si="10"/>
        <v/>
      </c>
      <c r="AR51" s="177" t="str">
        <f t="shared" si="10"/>
        <v/>
      </c>
      <c r="AS51" s="177" t="str">
        <f t="shared" si="10"/>
        <v/>
      </c>
      <c r="AT51" s="178" t="str">
        <f t="shared" si="10"/>
        <v/>
      </c>
    </row>
    <row r="52" spans="2:46" ht="20.149999999999999" customHeight="1" thickBot="1" x14ac:dyDescent="0.45">
      <c r="C52" s="24"/>
      <c r="D52" s="58" t="s">
        <v>9</v>
      </c>
      <c r="E52" s="161"/>
      <c r="F52" s="162"/>
      <c r="G52" s="162"/>
      <c r="H52" s="162"/>
      <c r="I52" s="162"/>
      <c r="J52" s="162"/>
      <c r="K52" s="162"/>
      <c r="L52" s="162"/>
      <c r="M52" s="162"/>
      <c r="N52" s="162"/>
      <c r="O52" s="45"/>
      <c r="P52" s="46"/>
      <c r="Q52" s="143" t="str">
        <f t="shared" si="8"/>
        <v/>
      </c>
      <c r="R52" s="146" t="str" cm="1">
        <f t="array" ref="R52">IF(SUMPRODUCT(--ISNUMBER(E52:N52))&gt;1,STDEV(E52:N52),"")</f>
        <v/>
      </c>
      <c r="S52" s="150" t="str" cm="1">
        <f t="array" ref="S52">IF(SUMPRODUCT(--ISNUMBER(Q52:R52))&gt;0,ROUND(R52/Q52,6),"")</f>
        <v/>
      </c>
      <c r="T52" s="109" t="str" cm="1">
        <f t="array" ref="T52">IF(SUMPRODUCT(--ISNUMBER(E52:N52))=10,IF(S52&lt;=$Z$8,"PASS","FAIL"),"")</f>
        <v/>
      </c>
      <c r="X52" s="11" t="s">
        <v>9</v>
      </c>
      <c r="Y52" s="170" t="str">
        <f t="shared" si="9"/>
        <v/>
      </c>
      <c r="Z52" s="171" t="str">
        <f t="shared" si="9"/>
        <v/>
      </c>
      <c r="AA52" s="171" t="str">
        <f t="shared" si="9"/>
        <v/>
      </c>
      <c r="AB52" s="171" t="str">
        <f t="shared" si="9"/>
        <v/>
      </c>
      <c r="AC52" s="171" t="str">
        <f t="shared" si="9"/>
        <v/>
      </c>
      <c r="AD52" s="171" t="str">
        <f t="shared" si="9"/>
        <v/>
      </c>
      <c r="AE52" s="171" t="str">
        <f t="shared" si="9"/>
        <v/>
      </c>
      <c r="AF52" s="171" t="str">
        <f t="shared" si="9"/>
        <v/>
      </c>
      <c r="AG52" s="171" t="str">
        <f t="shared" si="9"/>
        <v/>
      </c>
      <c r="AH52" s="172" t="str">
        <f t="shared" si="9"/>
        <v/>
      </c>
      <c r="AJ52" s="11" t="s">
        <v>9</v>
      </c>
      <c r="AK52" s="179" t="str">
        <f t="shared" si="10"/>
        <v/>
      </c>
      <c r="AL52" s="180" t="str">
        <f t="shared" si="10"/>
        <v/>
      </c>
      <c r="AM52" s="180" t="str">
        <f t="shared" si="10"/>
        <v/>
      </c>
      <c r="AN52" s="180" t="str">
        <f t="shared" si="10"/>
        <v/>
      </c>
      <c r="AO52" s="180" t="str">
        <f t="shared" si="10"/>
        <v/>
      </c>
      <c r="AP52" s="180" t="str">
        <f t="shared" si="10"/>
        <v/>
      </c>
      <c r="AQ52" s="180" t="str">
        <f t="shared" si="10"/>
        <v/>
      </c>
      <c r="AR52" s="180" t="str">
        <f t="shared" si="10"/>
        <v/>
      </c>
      <c r="AS52" s="180" t="str">
        <f t="shared" si="10"/>
        <v/>
      </c>
      <c r="AT52" s="181" t="str">
        <f t="shared" si="10"/>
        <v/>
      </c>
    </row>
    <row r="53" spans="2:46" ht="20.149999999999999" customHeight="1" x14ac:dyDescent="0.4">
      <c r="D53" s="110" t="s">
        <v>0</v>
      </c>
      <c r="E53" s="139" t="str">
        <f t="shared" ref="E53:N53" si="11">IF(SUMPRODUCT(--ISNUMBER(E45:E52))&gt;2,AVERAGE(E45:E52),"")</f>
        <v/>
      </c>
      <c r="F53" s="140" t="str">
        <f t="shared" si="11"/>
        <v/>
      </c>
      <c r="G53" s="140" t="str">
        <f t="shared" si="11"/>
        <v/>
      </c>
      <c r="H53" s="140" t="str">
        <f t="shared" si="11"/>
        <v/>
      </c>
      <c r="I53" s="140" t="str">
        <f t="shared" si="11"/>
        <v/>
      </c>
      <c r="J53" s="140" t="str">
        <f t="shared" si="11"/>
        <v/>
      </c>
      <c r="K53" s="140" t="str">
        <f t="shared" si="11"/>
        <v/>
      </c>
      <c r="L53" s="140" t="str">
        <f t="shared" si="11"/>
        <v/>
      </c>
      <c r="M53" s="140" t="str">
        <f t="shared" si="11"/>
        <v/>
      </c>
      <c r="N53" s="140" t="str">
        <f t="shared" si="11"/>
        <v/>
      </c>
      <c r="O53" s="111"/>
      <c r="P53" s="112"/>
      <c r="Q53" s="154" t="str">
        <f>IF(SUMPRODUCT(--ISNUMBER(E45:N52))&gt;0,AVERAGE(E45:N52),"")</f>
        <v/>
      </c>
      <c r="R53" s="182"/>
      <c r="S53" s="183"/>
      <c r="T53" s="94"/>
    </row>
    <row r="54" spans="2:46" ht="20.149999999999999" customHeight="1" x14ac:dyDescent="0.4">
      <c r="D54" s="110" t="s">
        <v>1</v>
      </c>
      <c r="E54" s="147" t="str" cm="1">
        <f t="array" ref="E54">IF(SUMPRODUCT(--ISNUMBER(E45:E52))&gt;1,STDEV(E45:E52),"")</f>
        <v/>
      </c>
      <c r="F54" s="148" t="str" cm="1">
        <f t="array" ref="F54">IF(SUMPRODUCT(--ISNUMBER(F45:F52))&gt;1,STDEV(F45:F52),"")</f>
        <v/>
      </c>
      <c r="G54" s="148" t="str" cm="1">
        <f t="array" ref="G54">IF(SUMPRODUCT(--ISNUMBER(G45:G52))&gt;1,STDEV(G45:G52),"")</f>
        <v/>
      </c>
      <c r="H54" s="148" t="str" cm="1">
        <f t="array" ref="H54">IF(SUMPRODUCT(--ISNUMBER(H45:H52))&gt;1,STDEV(H45:H52),"")</f>
        <v/>
      </c>
      <c r="I54" s="148" t="str" cm="1">
        <f t="array" ref="I54">IF(SUMPRODUCT(--ISNUMBER(I45:I52))&gt;1,STDEV(I45:I52),"")</f>
        <v/>
      </c>
      <c r="J54" s="148" t="str" cm="1">
        <f t="array" ref="J54">IF(SUMPRODUCT(--ISNUMBER(J45:J52))&gt;1,STDEV(J45:J52),"")</f>
        <v/>
      </c>
      <c r="K54" s="148" t="str" cm="1">
        <f t="array" ref="K54">IF(SUMPRODUCT(--ISNUMBER(K45:K52))&gt;1,STDEV(K45:K52),"")</f>
        <v/>
      </c>
      <c r="L54" s="148" t="str" cm="1">
        <f t="array" ref="L54">IF(SUMPRODUCT(--ISNUMBER(L45:L52))&gt;1,STDEV(L45:L52),"")</f>
        <v/>
      </c>
      <c r="M54" s="148" t="str" cm="1">
        <f t="array" ref="M54">IF(SUMPRODUCT(--ISNUMBER(M45:M52))&gt;1,STDEV(M45:M52),"")</f>
        <v/>
      </c>
      <c r="N54" s="148" t="str" cm="1">
        <f t="array" ref="N54">IF(SUMPRODUCT(--ISNUMBER(N45:N52))&gt;1,STDEV(N45:N52),"")</f>
        <v/>
      </c>
      <c r="O54" s="115"/>
      <c r="P54" s="116"/>
      <c r="Q54" s="182"/>
      <c r="R54" s="154" t="str">
        <f>IF(SUMPRODUCT(--ISNUMBER(E45:N52))&gt;1,STDEV(E45:N52),"")</f>
        <v/>
      </c>
      <c r="S54" s="183"/>
      <c r="T54" s="94"/>
      <c r="X54" s="9"/>
      <c r="Y54" s="9" t="s">
        <v>52</v>
      </c>
      <c r="Z54" s="1">
        <f>SUM(Y45:AH52)</f>
        <v>0</v>
      </c>
    </row>
    <row r="55" spans="2:46" ht="20.149999999999999" customHeight="1" x14ac:dyDescent="0.4">
      <c r="D55" s="110" t="s">
        <v>73</v>
      </c>
      <c r="E55" s="151" t="str" cm="1">
        <f t="array" ref="E55">IF(SUMPRODUCT(--ISNUMBER(E53:E54))=2,ROUND(E54/E53,6),"")</f>
        <v/>
      </c>
      <c r="F55" s="152" t="str" cm="1">
        <f t="array" ref="F55">IF(SUMPRODUCT(--ISNUMBER(F53:F54))=2,ROUND(F54/F53,6),"")</f>
        <v/>
      </c>
      <c r="G55" s="152" t="str" cm="1">
        <f t="array" ref="G55">IF(SUMPRODUCT(--ISNUMBER(G53:G54))=2,ROUND(G54/G53,6),"")</f>
        <v/>
      </c>
      <c r="H55" s="152" t="str" cm="1">
        <f t="array" ref="H55">IF(SUMPRODUCT(--ISNUMBER(H53:H54))=2,ROUND(H54/H53,6),"")</f>
        <v/>
      </c>
      <c r="I55" s="152" t="str" cm="1">
        <f t="array" ref="I55">IF(SUMPRODUCT(--ISNUMBER(I53:I54))=2,ROUND(I54/I53,6),"")</f>
        <v/>
      </c>
      <c r="J55" s="152" t="str" cm="1">
        <f t="array" ref="J55">IF(SUMPRODUCT(--ISNUMBER(J53:J54))=2,ROUND(J54/J53,6),"")</f>
        <v/>
      </c>
      <c r="K55" s="152" t="str" cm="1">
        <f t="array" ref="K55">IF(SUMPRODUCT(--ISNUMBER(K53:K54))=2,ROUND(K54/K53,6),"")</f>
        <v/>
      </c>
      <c r="L55" s="152" t="str" cm="1">
        <f t="array" ref="L55">IF(SUMPRODUCT(--ISNUMBER(L53:L54))=2,ROUND(L54/L53,6),"")</f>
        <v/>
      </c>
      <c r="M55" s="152" t="str" cm="1">
        <f t="array" ref="M55">IF(SUMPRODUCT(--ISNUMBER(M53:M54))=2,ROUND(M54/M53,6),"")</f>
        <v/>
      </c>
      <c r="N55" s="152" t="str" cm="1">
        <f t="array" ref="N55">IF(SUMPRODUCT(--ISNUMBER(N53:N54))=2,ROUND(N54/N53,6),"")</f>
        <v/>
      </c>
      <c r="O55" s="117"/>
      <c r="P55" s="118"/>
      <c r="Q55" s="184"/>
      <c r="R55" s="184"/>
      <c r="S55" s="188" t="str" cm="1">
        <f t="array" ref="S55">IF(SUMPRODUCT(--ISNUMBER(Q53:R54))=2,ROUND(R54/Q53,6),"")</f>
        <v/>
      </c>
      <c r="T55" s="94"/>
    </row>
    <row r="56" spans="2:46" ht="20.149999999999999" customHeight="1" x14ac:dyDescent="0.4">
      <c r="D56" s="110" t="s">
        <v>10</v>
      </c>
      <c r="E56" s="120" t="str" cm="1">
        <f t="array" ref="E56">IF(SUMPRODUCT(--ISNUMBER(E45:E52))=8,IF(E55&lt;=$Z$8,"PASS","FAIL"),"")</f>
        <v/>
      </c>
      <c r="F56" s="121" t="str" cm="1">
        <f t="array" ref="F56">IF(SUMPRODUCT(--ISNUMBER(F45:F52))=8,IF(F55&lt;=$Z$8,"PASS","FAIL"),"")</f>
        <v/>
      </c>
      <c r="G56" s="121" t="str" cm="1">
        <f t="array" ref="G56">IF(SUMPRODUCT(--ISNUMBER(G45:G52))=8,IF(G55&lt;=$Z$8,"PASS","FAIL"),"")</f>
        <v/>
      </c>
      <c r="H56" s="121" t="str" cm="1">
        <f t="array" ref="H56">IF(SUMPRODUCT(--ISNUMBER(H45:H52))=8,IF(H55&lt;=$Z$8,"PASS","FAIL"),"")</f>
        <v/>
      </c>
      <c r="I56" s="121" t="str" cm="1">
        <f t="array" ref="I56">IF(SUMPRODUCT(--ISNUMBER(I45:I52))=8,IF(I55&lt;=$Z$8,"PASS","FAIL"),"")</f>
        <v/>
      </c>
      <c r="J56" s="121" t="str" cm="1">
        <f t="array" ref="J56">IF(SUMPRODUCT(--ISNUMBER(J45:J52))=8,IF(J55&lt;=$Z$8,"PASS","FAIL"),"")</f>
        <v/>
      </c>
      <c r="K56" s="121" t="str" cm="1">
        <f t="array" ref="K56">IF(SUMPRODUCT(--ISNUMBER(K45:K52))=8,IF(K55&lt;=$Z$8,"PASS","FAIL"),"")</f>
        <v/>
      </c>
      <c r="L56" s="121" t="str" cm="1">
        <f t="array" ref="L56">IF(SUMPRODUCT(--ISNUMBER(L45:L52))=8,IF(L55&lt;=$Z$8,"PASS","FAIL"),"")</f>
        <v/>
      </c>
      <c r="M56" s="121" t="str" cm="1">
        <f t="array" ref="M56">IF(SUMPRODUCT(--ISNUMBER(M45:M52))=8,IF(M55&lt;=$Z$8,"PASS","FAIL"),"")</f>
        <v/>
      </c>
      <c r="N56" s="121" t="str" cm="1">
        <f t="array" ref="N56">IF(SUMPRODUCT(--ISNUMBER(N45:N52))=8,IF(N55&lt;=$Z$8,"PASS","FAIL"),"")</f>
        <v/>
      </c>
      <c r="O56" s="122"/>
      <c r="P56" s="123"/>
      <c r="Q56" s="123"/>
      <c r="R56" s="123"/>
      <c r="S56" s="123"/>
      <c r="T56" s="94"/>
      <c r="Y56" s="1" t="s">
        <v>53</v>
      </c>
      <c r="Z56" s="1">
        <f>IF(OR(J9="",E39="",SUMPRODUCT(--ISNUMBER(E45:N52))&lt;80),55,(((($Z$9*$AC$14)+$AC$14))*SUM($E$45:$N$52)/$E$39))</f>
        <v>55</v>
      </c>
    </row>
    <row r="57" spans="2:46" ht="20.149999999999999" customHeight="1" x14ac:dyDescent="0.4">
      <c r="Y57" s="1" t="s">
        <v>54</v>
      </c>
      <c r="Z57" s="1">
        <f>IF(OR(J9="",E39="",SUMPRODUCT(--ISNUMBER(E45:N52))&lt;80),0,((($AC$14-($Z$9*$AC$14)))*SUM($E$45:$N$52)/$E$39))</f>
        <v>0</v>
      </c>
    </row>
    <row r="59" spans="2:46" ht="28" customHeight="1" thickBot="1" x14ac:dyDescent="0.45">
      <c r="B59" s="215" t="s">
        <v>63</v>
      </c>
      <c r="C59" s="215"/>
      <c r="D59" s="215"/>
      <c r="E59" s="126"/>
      <c r="F59" s="126"/>
      <c r="G59" s="127"/>
      <c r="H59" s="127"/>
      <c r="I59" s="127"/>
      <c r="J59" s="127"/>
      <c r="K59" s="127"/>
      <c r="L59" s="32" t="s">
        <v>64</v>
      </c>
      <c r="M59" s="127"/>
      <c r="N59" s="127"/>
      <c r="O59" s="228"/>
      <c r="P59" s="228"/>
      <c r="Q59" s="228"/>
      <c r="R59" s="228"/>
      <c r="S59" s="228"/>
      <c r="T59" s="228"/>
    </row>
  </sheetData>
  <sheetProtection algorithmName="SHA-512" hashValue="DxOfJm8rB3ky8HaPT6Izm/6KOvU1qqrOnqvJoKI0NNNrNwYlhbpC5VX15chNJsZtAtDXo3NYgBUyCltkd1BsRg==" saltValue="gPvRbfVPccUYgF0kO2HiUQ==" spinCount="100000" sheet="1" selectLockedCells="1"/>
  <mergeCells count="38">
    <mergeCell ref="B59:D59"/>
    <mergeCell ref="O59:T59"/>
    <mergeCell ref="J11:K11"/>
    <mergeCell ref="M8:O11"/>
    <mergeCell ref="Q11:T11"/>
    <mergeCell ref="B41:D41"/>
    <mergeCell ref="J8:K8"/>
    <mergeCell ref="H9:I9"/>
    <mergeCell ref="H11:I11"/>
    <mergeCell ref="J9:K9"/>
    <mergeCell ref="J10:K10"/>
    <mergeCell ref="G10:I10"/>
    <mergeCell ref="B8:D8"/>
    <mergeCell ref="B11:D11"/>
    <mergeCell ref="E11:F11"/>
    <mergeCell ref="B9:D9"/>
    <mergeCell ref="Q2:R2"/>
    <mergeCell ref="AB12:AC12"/>
    <mergeCell ref="Y12:Z12"/>
    <mergeCell ref="E43:P43"/>
    <mergeCell ref="D13:E13"/>
    <mergeCell ref="F13:G13"/>
    <mergeCell ref="B39:D39"/>
    <mergeCell ref="B40:D40"/>
    <mergeCell ref="B10:D10"/>
    <mergeCell ref="E15:M15"/>
    <mergeCell ref="E37:M37"/>
    <mergeCell ref="B17:D17"/>
    <mergeCell ref="B18:D18"/>
    <mergeCell ref="B19:D19"/>
    <mergeCell ref="E21:P21"/>
    <mergeCell ref="E10:F10"/>
    <mergeCell ref="E8:F8"/>
    <mergeCell ref="S5:T5"/>
    <mergeCell ref="E9:F9"/>
    <mergeCell ref="B5:R5"/>
    <mergeCell ref="Q8:S8"/>
    <mergeCell ref="Q9:S9"/>
  </mergeCells>
  <phoneticPr fontId="0" type="noConversion"/>
  <conditionalFormatting sqref="E19:M19">
    <cfRule type="containsText" dxfId="14" priority="7" operator="containsText" text="FAIL">
      <formula>NOT(ISERROR(SEARCH("FAIL",E19)))</formula>
    </cfRule>
    <cfRule type="containsText" dxfId="13" priority="8" operator="containsText" text="PASS">
      <formula>NOT(ISERROR(SEARCH("PASS",E19)))</formula>
    </cfRule>
  </conditionalFormatting>
  <conditionalFormatting sqref="E41:M41">
    <cfRule type="containsText" dxfId="12" priority="1" operator="containsText" text="FAIL">
      <formula>NOT(ISERROR(SEARCH("FAIL",E41)))</formula>
    </cfRule>
    <cfRule type="containsText" dxfId="11" priority="2" operator="containsText" text="PASS">
      <formula>NOT(ISERROR(SEARCH("PASS",E41)))</formula>
    </cfRule>
  </conditionalFormatting>
  <conditionalFormatting sqref="F56">
    <cfRule type="expression" dxfId="10" priority="12">
      <formula>$I$13="Single probe"</formula>
    </cfRule>
  </conditionalFormatting>
  <conditionalFormatting sqref="H17:M17">
    <cfRule type="expression" dxfId="9" priority="6">
      <formula>$I$13:$I$13="Single probe"</formula>
    </cfRule>
  </conditionalFormatting>
  <conditionalFormatting sqref="H39:M39">
    <cfRule type="expression" dxfId="8" priority="5">
      <formula>$I$13:$I$13="Single probe"</formula>
    </cfRule>
  </conditionalFormatting>
  <conditionalFormatting sqref="T8:T9">
    <cfRule type="containsText" dxfId="7" priority="70" stopIfTrue="1" operator="containsText" text="FAIL">
      <formula>NOT(ISERROR(SEARCH("FAIL",T8)))</formula>
    </cfRule>
  </conditionalFormatting>
  <conditionalFormatting sqref="T8:T10">
    <cfRule type="containsText" dxfId="6" priority="71" stopIfTrue="1" operator="containsText" text="PASS">
      <formula>NOT(ISERROR(SEARCH("PASS",T8)))</formula>
    </cfRule>
  </conditionalFormatting>
  <conditionalFormatting sqref="T13:T20">
    <cfRule type="containsText" dxfId="5" priority="72" stopIfTrue="1" operator="containsText" text="PASS">
      <formula>NOT(ISERROR(SEARCH("PASS",T13)))</formula>
    </cfRule>
  </conditionalFormatting>
  <conditionalFormatting sqref="T23:T30 E34:P34">
    <cfRule type="cellIs" dxfId="4" priority="14" operator="equal">
      <formula>"PASS"</formula>
    </cfRule>
    <cfRule type="containsText" dxfId="3" priority="15" operator="containsText" text="FAIL">
      <formula>NOT(ISERROR(SEARCH("FAIL",E23)))</formula>
    </cfRule>
  </conditionalFormatting>
  <conditionalFormatting sqref="T26 T28 F34 H34 J34 L34:N34 T48 T50 H56 J56 L56:N56">
    <cfRule type="expression" dxfId="2" priority="16">
      <formula>$I$13="Single probe"</formula>
    </cfRule>
  </conditionalFormatting>
  <conditionalFormatting sqref="T45:T52 E56:P56">
    <cfRule type="cellIs" dxfId="1" priority="10" operator="equal">
      <formula>"PASS"</formula>
    </cfRule>
    <cfRule type="containsText" dxfId="0" priority="11" operator="containsText" text="FAIL">
      <formula>NOT(ISERROR(SEARCH("FAIL",E45)))</formula>
    </cfRule>
  </conditionalFormatting>
  <conditionalFormatting sqref="X17 AA17 X28:X30">
    <cfRule type="containsBlanks" priority="69">
      <formula>LEN(TRIM(X17))=0</formula>
    </cfRule>
  </conditionalFormatting>
  <conditionalFormatting sqref="X50:X52">
    <cfRule type="containsBlanks" priority="32">
      <formula>LEN(TRIM(X50))=0</formula>
    </cfRule>
  </conditionalFormatting>
  <conditionalFormatting sqref="AJ28:AJ30">
    <cfRule type="containsBlanks" priority="33">
      <formula>LEN(TRIM(AJ28))=0</formula>
    </cfRule>
  </conditionalFormatting>
  <conditionalFormatting sqref="AJ50:AJ52">
    <cfRule type="containsBlanks" priority="31">
      <formula>LEN(TRIM(AJ50))=0</formula>
    </cfRule>
  </conditionalFormatting>
  <dataValidations xWindow="218" yWindow="733" count="13">
    <dataValidation type="decimal" allowBlank="1" showInputMessage="1" showErrorMessage="1" errorTitle="Invalid mass" error="The mass entered is invalid. Please enter a value in miligrams between 1 and 99999." prompt="Enter the total mass of liquid dispensed during Low Volume verification." sqref="E17" xr:uid="{00000000-0002-0000-0100-000000000000}">
      <formula1>1</formula1>
      <formula2>99999</formula2>
    </dataValidation>
    <dataValidation type="decimal" allowBlank="1" showInputMessage="1" showErrorMessage="1" errorTitle="Invalid mass" error="The mass entered is invalid. Please enter a value in miligrams between 1 and 99999." prompt="Enter the total mass of liquid dispensed during High Volume verification." sqref="E39" xr:uid="{00000000-0002-0000-0100-000001000000}">
      <formula1>1</formula1>
      <formula2>99999</formula2>
    </dataValidation>
    <dataValidation type="decimal" allowBlank="1" showInputMessage="1" showErrorMessage="1" errorTitle="Invalid Entry" error="The Optical Density entered is outside valid range." prompt="Copy the optical densities measured for Low Volume verification. If using a reader without dual-mode capability, use the LV OD Calc sheet to obtain adjusted optical densities." sqref="E23:J30 L23:N30 K23:K26 K28:K30 K27" xr:uid="{00000000-0002-0000-0100-000003000000}">
      <formula1>0.1</formula1>
      <formula2>3</formula2>
    </dataValidation>
    <dataValidation type="decimal" allowBlank="1" showInputMessage="1" showErrorMessage="1" errorTitle="Density is invalid" error="The desntiy entered is outside valid range. Please check the density listed on the verification solution's Decloration of Quality and re-enter the density. " promptTitle="Solution Density" prompt="Enter the density found on the Decloration of Quality." sqref="J9:K9" xr:uid="{00000000-0002-0000-0100-000004000000}">
      <formula1>1.0006</formula1>
      <formula2>1.0014</formula2>
    </dataValidation>
    <dataValidation type="decimal" allowBlank="1" showInputMessage="1" showErrorMessage="1" errorTitle="Invalid Humidity" error="Verification must be performed between 15% and 85% humidity. Please enter a value in the valid range." promptTitle="Room Humidity" prompt="Enter the humidity of the testing area verification was performed in." sqref="J11" xr:uid="{00000000-0002-0000-0100-000005000000}">
      <formula1>15</formula1>
      <formula2>85</formula2>
    </dataValidation>
    <dataValidation type="decimal" allowBlank="1" showInputMessage="1" showErrorMessage="1" errorTitle="Invalid temperature" error="Verification must be performed between 15°C and 35°C. Please enter a value in the valid range." promptTitle="Room Temperature" prompt="Enter the temperature pf the testing area verification was performed in." sqref="J10" xr:uid="{00000000-0002-0000-0100-000006000000}">
      <formula1>15</formula1>
      <formula2>35</formula2>
    </dataValidation>
    <dataValidation allowBlank="1" showInputMessage="1" prompt="Enter the ID number of the balance ID to be used for verification. It must have a 1 mg resolution." sqref="E9:F9" xr:uid="{00000000-0002-0000-0100-000007000000}"/>
    <dataValidation allowBlank="1" showInputMessage="1" prompt="Enter the ID number of the absorbance reader to be used for verification." sqref="E11:F11" xr:uid="{00000000-0002-0000-0100-000008000000}"/>
    <dataValidation operator="greaterThan" allowBlank="1" showInputMessage="1" errorTitle="Invalid SN" error="SNs are 9-10 digit values." prompt="Enter the serial number of the multi-probe head. The serial number is on a sticker on the back of the multi-probe head." sqref="E8:F8" xr:uid="{00000000-0002-0000-0100-000009000000}"/>
    <dataValidation allowBlank="1" showInputMessage="1" showErrorMessage="1" prompt="Enter the ID number of the hygrometer ID to be used for verification." sqref="E10:F10" xr:uid="{00000000-0002-0000-0100-00000A000000}"/>
    <dataValidation type="decimal" allowBlank="1" showInputMessage="1" showErrorMessage="1" sqref="E45:H52 I49 I45:I48 I50:I52 J48:J52 J45:J46 K46 K45 K47:K52 M45:N52 L45:L49 L51:L52" xr:uid="{2466F663-B82D-43A3-8B02-6A25BAF14510}">
      <formula1>0.1</formula1>
      <formula2>3</formula2>
    </dataValidation>
    <dataValidation type="decimal" allowBlank="1" showInputMessage="1" showErrorMessage="1" prompt="Copy the optical densities measured for Low Volume verification. If using a reader without dual-mode capability, use the LV OD Calc sheet to obtain adjusted optical densities." sqref="J47" xr:uid="{54C66935-0BE1-4471-84ED-2AD085B7C66F}">
      <formula1>0.1</formula1>
      <formula2>3</formula2>
    </dataValidation>
    <dataValidation type="decimal" allowBlank="1" showInputMessage="1" showErrorMessage="1" errorTitle="Invalid entry" error="The Optical Density entered is outside valid range." sqref="L50" xr:uid="{A6474FCC-7440-412D-A1BA-9F0F6A9D240A}">
      <formula1>0.1</formula1>
      <formula2>3</formula2>
    </dataValidation>
  </dataValidations>
  <pageMargins left="0.25" right="0.25" top="0.75" bottom="0.75" header="0.3" footer="0.3"/>
  <pageSetup scale="50" fitToHeight="0" orientation="portrait" r:id="rId1"/>
  <ignoredErrors>
    <ignoredError sqref="E34:N34 E31:N31 E53:N53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B2:N37"/>
  <sheetViews>
    <sheetView zoomScaleNormal="100" workbookViewId="0">
      <selection activeCell="C6" sqref="C6"/>
    </sheetView>
  </sheetViews>
  <sheetFormatPr defaultColWidth="8.84375" defaultRowHeight="14.6" x14ac:dyDescent="0.4"/>
  <cols>
    <col min="1" max="1" width="7.84375" style="1" customWidth="1"/>
    <col min="2" max="2" width="3.84375" style="1" customWidth="1"/>
    <col min="3" max="14" width="10.84375" style="1" customWidth="1"/>
    <col min="15" max="15" width="3.84375" style="1" customWidth="1"/>
    <col min="16" max="16" width="7.84375" style="1" customWidth="1"/>
    <col min="17" max="16384" width="8.84375" style="1"/>
  </cols>
  <sheetData>
    <row r="2" spans="2:14" ht="60" customHeight="1" x14ac:dyDescent="0.4"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</row>
    <row r="4" spans="2:14" ht="40" customHeight="1" x14ac:dyDescent="0.4">
      <c r="C4" s="268" t="s">
        <v>81</v>
      </c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70"/>
    </row>
    <row r="5" spans="2:14" ht="20.149999999999999" customHeight="1" thickBot="1" x14ac:dyDescent="0.45">
      <c r="C5" s="34">
        <v>1</v>
      </c>
      <c r="D5" s="35">
        <v>2</v>
      </c>
      <c r="E5" s="35">
        <v>3</v>
      </c>
      <c r="F5" s="35">
        <v>4</v>
      </c>
      <c r="G5" s="35">
        <v>5</v>
      </c>
      <c r="H5" s="35">
        <v>6</v>
      </c>
      <c r="I5" s="35">
        <v>7</v>
      </c>
      <c r="J5" s="35">
        <v>8</v>
      </c>
      <c r="K5" s="35">
        <v>9</v>
      </c>
      <c r="L5" s="35">
        <v>10</v>
      </c>
      <c r="M5" s="35">
        <v>11</v>
      </c>
      <c r="N5" s="36">
        <v>12</v>
      </c>
    </row>
    <row r="6" spans="2:14" ht="20.149999999999999" customHeight="1" thickTop="1" x14ac:dyDescent="0.4">
      <c r="B6" s="37" t="s">
        <v>2</v>
      </c>
      <c r="C6" s="75"/>
      <c r="D6" s="76"/>
      <c r="E6" s="76"/>
      <c r="F6" s="76"/>
      <c r="G6" s="76"/>
      <c r="H6" s="76"/>
      <c r="I6" s="76"/>
      <c r="J6" s="76"/>
      <c r="K6" s="76"/>
      <c r="L6" s="88"/>
      <c r="M6" s="38"/>
      <c r="N6" s="39"/>
    </row>
    <row r="7" spans="2:14" ht="20.149999999999999" customHeight="1" x14ac:dyDescent="0.4">
      <c r="B7" s="37" t="s">
        <v>3</v>
      </c>
      <c r="C7" s="77"/>
      <c r="D7" s="78"/>
      <c r="E7" s="78"/>
      <c r="F7" s="78"/>
      <c r="G7" s="78"/>
      <c r="H7" s="78"/>
      <c r="I7" s="78"/>
      <c r="J7" s="78"/>
      <c r="K7" s="78"/>
      <c r="L7" s="89"/>
      <c r="M7" s="40"/>
      <c r="N7" s="41"/>
    </row>
    <row r="8" spans="2:14" ht="20.149999999999999" customHeight="1" x14ac:dyDescent="0.4">
      <c r="B8" s="37" t="s">
        <v>4</v>
      </c>
      <c r="C8" s="79"/>
      <c r="D8" s="80"/>
      <c r="E8" s="80"/>
      <c r="F8" s="80"/>
      <c r="G8" s="80"/>
      <c r="H8" s="80"/>
      <c r="I8" s="80"/>
      <c r="J8" s="80"/>
      <c r="K8" s="80"/>
      <c r="L8" s="90"/>
      <c r="M8" s="42"/>
      <c r="N8" s="43"/>
    </row>
    <row r="9" spans="2:14" ht="20.149999999999999" customHeight="1" x14ac:dyDescent="0.4">
      <c r="B9" s="37" t="s">
        <v>5</v>
      </c>
      <c r="C9" s="77"/>
      <c r="D9" s="78"/>
      <c r="E9" s="78"/>
      <c r="F9" s="78"/>
      <c r="G9" s="78"/>
      <c r="H9" s="78"/>
      <c r="I9" s="78"/>
      <c r="J9" s="78"/>
      <c r="K9" s="78"/>
      <c r="L9" s="89"/>
      <c r="M9" s="40"/>
      <c r="N9" s="41"/>
    </row>
    <row r="10" spans="2:14" ht="20.149999999999999" customHeight="1" x14ac:dyDescent="0.4">
      <c r="B10" s="37" t="s">
        <v>6</v>
      </c>
      <c r="C10" s="79"/>
      <c r="D10" s="80"/>
      <c r="E10" s="80"/>
      <c r="F10" s="80"/>
      <c r="G10" s="80"/>
      <c r="H10" s="80"/>
      <c r="I10" s="80"/>
      <c r="J10" s="80"/>
      <c r="K10" s="80"/>
      <c r="L10" s="90"/>
      <c r="M10" s="42"/>
      <c r="N10" s="43"/>
    </row>
    <row r="11" spans="2:14" ht="20.149999999999999" customHeight="1" x14ac:dyDescent="0.4">
      <c r="B11" s="37" t="s">
        <v>7</v>
      </c>
      <c r="C11" s="77"/>
      <c r="D11" s="78"/>
      <c r="E11" s="78"/>
      <c r="F11" s="78"/>
      <c r="G11" s="78"/>
      <c r="H11" s="78"/>
      <c r="I11" s="78"/>
      <c r="J11" s="78"/>
      <c r="K11" s="78"/>
      <c r="L11" s="89"/>
      <c r="M11" s="40"/>
      <c r="N11" s="41"/>
    </row>
    <row r="12" spans="2:14" ht="20.149999999999999" customHeight="1" x14ac:dyDescent="0.4">
      <c r="B12" s="37" t="s">
        <v>8</v>
      </c>
      <c r="C12" s="79"/>
      <c r="D12" s="80"/>
      <c r="E12" s="80"/>
      <c r="F12" s="80"/>
      <c r="G12" s="80"/>
      <c r="H12" s="80"/>
      <c r="I12" s="80"/>
      <c r="J12" s="80"/>
      <c r="K12" s="80"/>
      <c r="L12" s="90"/>
      <c r="M12" s="42"/>
      <c r="N12" s="43"/>
    </row>
    <row r="13" spans="2:14" ht="20.149999999999999" customHeight="1" x14ac:dyDescent="0.4">
      <c r="B13" s="44" t="s">
        <v>9</v>
      </c>
      <c r="C13" s="81"/>
      <c r="D13" s="82"/>
      <c r="E13" s="82"/>
      <c r="F13" s="82"/>
      <c r="G13" s="82"/>
      <c r="H13" s="82"/>
      <c r="I13" s="82"/>
      <c r="J13" s="82"/>
      <c r="K13" s="82"/>
      <c r="L13" s="91"/>
      <c r="M13" s="45"/>
      <c r="N13" s="46"/>
    </row>
    <row r="14" spans="2:14" ht="30" customHeight="1" x14ac:dyDescent="0.4">
      <c r="B14" s="11"/>
    </row>
    <row r="15" spans="2:14" ht="40" customHeight="1" x14ac:dyDescent="0.4">
      <c r="C15" s="268" t="s">
        <v>82</v>
      </c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70"/>
    </row>
    <row r="16" spans="2:14" ht="20.149999999999999" customHeight="1" thickBot="1" x14ac:dyDescent="0.45">
      <c r="C16" s="34">
        <v>1</v>
      </c>
      <c r="D16" s="35">
        <v>2</v>
      </c>
      <c r="E16" s="35">
        <v>3</v>
      </c>
      <c r="F16" s="35">
        <v>4</v>
      </c>
      <c r="G16" s="35">
        <v>5</v>
      </c>
      <c r="H16" s="35">
        <v>6</v>
      </c>
      <c r="I16" s="35">
        <v>7</v>
      </c>
      <c r="J16" s="35">
        <v>8</v>
      </c>
      <c r="K16" s="35">
        <v>9</v>
      </c>
      <c r="L16" s="35">
        <v>10</v>
      </c>
      <c r="M16" s="35">
        <v>11</v>
      </c>
      <c r="N16" s="36">
        <v>12</v>
      </c>
    </row>
    <row r="17" spans="2:14" ht="20.149999999999999" customHeight="1" thickTop="1" x14ac:dyDescent="0.4">
      <c r="B17" s="37" t="s">
        <v>2</v>
      </c>
      <c r="C17" s="75"/>
      <c r="D17" s="76"/>
      <c r="E17" s="76"/>
      <c r="F17" s="76"/>
      <c r="G17" s="76"/>
      <c r="H17" s="76"/>
      <c r="I17" s="76"/>
      <c r="J17" s="76"/>
      <c r="K17" s="76"/>
      <c r="L17" s="88"/>
      <c r="M17" s="38"/>
      <c r="N17" s="39"/>
    </row>
    <row r="18" spans="2:14" ht="20.149999999999999" customHeight="1" x14ac:dyDescent="0.4">
      <c r="B18" s="37" t="s">
        <v>3</v>
      </c>
      <c r="C18" s="77"/>
      <c r="D18" s="78"/>
      <c r="E18" s="78"/>
      <c r="F18" s="78"/>
      <c r="G18" s="78"/>
      <c r="H18" s="78"/>
      <c r="I18" s="78"/>
      <c r="J18" s="78"/>
      <c r="K18" s="78"/>
      <c r="L18" s="89"/>
      <c r="M18" s="40"/>
      <c r="N18" s="41"/>
    </row>
    <row r="19" spans="2:14" ht="20.149999999999999" customHeight="1" x14ac:dyDescent="0.4">
      <c r="B19" s="37" t="s">
        <v>4</v>
      </c>
      <c r="C19" s="79"/>
      <c r="D19" s="80"/>
      <c r="E19" s="80"/>
      <c r="F19" s="80"/>
      <c r="G19" s="80"/>
      <c r="H19" s="80"/>
      <c r="I19" s="80"/>
      <c r="J19" s="80"/>
      <c r="K19" s="80"/>
      <c r="L19" s="90"/>
      <c r="M19" s="42"/>
      <c r="N19" s="43"/>
    </row>
    <row r="20" spans="2:14" ht="20.149999999999999" customHeight="1" x14ac:dyDescent="0.4">
      <c r="B20" s="37" t="s">
        <v>5</v>
      </c>
      <c r="C20" s="77"/>
      <c r="D20" s="78"/>
      <c r="E20" s="78"/>
      <c r="F20" s="78"/>
      <c r="G20" s="78"/>
      <c r="H20" s="78"/>
      <c r="I20" s="78"/>
      <c r="J20" s="78"/>
      <c r="K20" s="78"/>
      <c r="L20" s="89"/>
      <c r="M20" s="40"/>
      <c r="N20" s="41"/>
    </row>
    <row r="21" spans="2:14" ht="20.149999999999999" customHeight="1" x14ac:dyDescent="0.4">
      <c r="B21" s="37" t="s">
        <v>6</v>
      </c>
      <c r="C21" s="79"/>
      <c r="D21" s="80"/>
      <c r="E21" s="80"/>
      <c r="F21" s="80"/>
      <c r="G21" s="80"/>
      <c r="H21" s="80"/>
      <c r="I21" s="80"/>
      <c r="J21" s="80"/>
      <c r="K21" s="80"/>
      <c r="L21" s="90"/>
      <c r="M21" s="42"/>
      <c r="N21" s="43"/>
    </row>
    <row r="22" spans="2:14" ht="20.149999999999999" customHeight="1" x14ac:dyDescent="0.4">
      <c r="B22" s="37" t="s">
        <v>7</v>
      </c>
      <c r="C22" s="77"/>
      <c r="D22" s="78"/>
      <c r="E22" s="78"/>
      <c r="F22" s="78"/>
      <c r="G22" s="78"/>
      <c r="H22" s="78"/>
      <c r="I22" s="78"/>
      <c r="J22" s="78"/>
      <c r="K22" s="78"/>
      <c r="L22" s="89"/>
      <c r="M22" s="40"/>
      <c r="N22" s="41"/>
    </row>
    <row r="23" spans="2:14" ht="20.149999999999999" customHeight="1" x14ac:dyDescent="0.4">
      <c r="B23" s="37" t="s">
        <v>8</v>
      </c>
      <c r="C23" s="79"/>
      <c r="D23" s="80"/>
      <c r="E23" s="80"/>
      <c r="F23" s="80"/>
      <c r="G23" s="80"/>
      <c r="H23" s="80"/>
      <c r="I23" s="80"/>
      <c r="J23" s="80"/>
      <c r="K23" s="80"/>
      <c r="L23" s="90"/>
      <c r="M23" s="42"/>
      <c r="N23" s="43"/>
    </row>
    <row r="24" spans="2:14" ht="20.149999999999999" customHeight="1" x14ac:dyDescent="0.4">
      <c r="B24" s="44" t="s">
        <v>9</v>
      </c>
      <c r="C24" s="81"/>
      <c r="D24" s="82"/>
      <c r="E24" s="82"/>
      <c r="F24" s="82"/>
      <c r="G24" s="82"/>
      <c r="H24" s="82"/>
      <c r="I24" s="82"/>
      <c r="J24" s="82"/>
      <c r="K24" s="82"/>
      <c r="L24" s="91"/>
      <c r="M24" s="45"/>
      <c r="N24" s="46"/>
    </row>
    <row r="25" spans="2:14" ht="30" customHeight="1" x14ac:dyDescent="0.4">
      <c r="B25" s="11"/>
    </row>
    <row r="26" spans="2:14" ht="40" customHeight="1" x14ac:dyDescent="0.4">
      <c r="C26" s="225" t="s">
        <v>43</v>
      </c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7"/>
    </row>
    <row r="27" spans="2:14" ht="20.149999999999999" customHeight="1" thickBot="1" x14ac:dyDescent="0.45">
      <c r="C27" s="34">
        <v>1</v>
      </c>
      <c r="D27" s="35">
        <v>2</v>
      </c>
      <c r="E27" s="35">
        <v>3</v>
      </c>
      <c r="F27" s="35">
        <v>4</v>
      </c>
      <c r="G27" s="35">
        <v>5</v>
      </c>
      <c r="H27" s="35">
        <v>6</v>
      </c>
      <c r="I27" s="35">
        <v>7</v>
      </c>
      <c r="J27" s="35">
        <v>8</v>
      </c>
      <c r="K27" s="35">
        <v>9</v>
      </c>
      <c r="L27" s="35">
        <v>10</v>
      </c>
      <c r="M27" s="35">
        <v>11</v>
      </c>
      <c r="N27" s="36">
        <v>12</v>
      </c>
    </row>
    <row r="28" spans="2:14" ht="20.149999999999999" customHeight="1" thickTop="1" x14ac:dyDescent="0.4">
      <c r="B28" s="47" t="s">
        <v>2</v>
      </c>
      <c r="C28" s="48" t="str">
        <f t="shared" ref="C28:L28" si="0">IF(OR(C17="",C6=""),"",C17-C6)</f>
        <v/>
      </c>
      <c r="D28" s="49" t="str">
        <f t="shared" si="0"/>
        <v/>
      </c>
      <c r="E28" s="49" t="str">
        <f t="shared" si="0"/>
        <v/>
      </c>
      <c r="F28" s="49" t="str">
        <f t="shared" si="0"/>
        <v/>
      </c>
      <c r="G28" s="49" t="str">
        <f t="shared" si="0"/>
        <v/>
      </c>
      <c r="H28" s="49" t="str">
        <f t="shared" si="0"/>
        <v/>
      </c>
      <c r="I28" s="49" t="str">
        <f t="shared" si="0"/>
        <v/>
      </c>
      <c r="J28" s="49" t="str">
        <f t="shared" si="0"/>
        <v/>
      </c>
      <c r="K28" s="49" t="str">
        <f t="shared" si="0"/>
        <v/>
      </c>
      <c r="L28" s="50" t="str">
        <f t="shared" si="0"/>
        <v/>
      </c>
      <c r="M28" s="51"/>
      <c r="N28" s="39"/>
    </row>
    <row r="29" spans="2:14" ht="20.149999999999999" customHeight="1" x14ac:dyDescent="0.4">
      <c r="B29" s="47" t="s">
        <v>3</v>
      </c>
      <c r="C29" s="52" t="str">
        <f t="shared" ref="C29:L29" si="1">IF(OR(C18="",C7=""),"",C18-C7)</f>
        <v/>
      </c>
      <c r="D29" s="53" t="str">
        <f t="shared" si="1"/>
        <v/>
      </c>
      <c r="E29" s="53" t="str">
        <f t="shared" si="1"/>
        <v/>
      </c>
      <c r="F29" s="53" t="str">
        <f t="shared" si="1"/>
        <v/>
      </c>
      <c r="G29" s="53" t="str">
        <f t="shared" si="1"/>
        <v/>
      </c>
      <c r="H29" s="53" t="str">
        <f t="shared" si="1"/>
        <v/>
      </c>
      <c r="I29" s="53" t="str">
        <f t="shared" si="1"/>
        <v/>
      </c>
      <c r="J29" s="53" t="str">
        <f t="shared" si="1"/>
        <v/>
      </c>
      <c r="K29" s="53" t="str">
        <f t="shared" si="1"/>
        <v/>
      </c>
      <c r="L29" s="54" t="str">
        <f t="shared" si="1"/>
        <v/>
      </c>
      <c r="M29" s="40"/>
      <c r="N29" s="41"/>
    </row>
    <row r="30" spans="2:14" ht="20.149999999999999" customHeight="1" x14ac:dyDescent="0.4">
      <c r="B30" s="47" t="s">
        <v>4</v>
      </c>
      <c r="C30" s="55" t="str">
        <f t="shared" ref="C30:L30" si="2">IF(OR(C19="",C8=""),"",C19-C8)</f>
        <v/>
      </c>
      <c r="D30" s="56" t="str">
        <f t="shared" si="2"/>
        <v/>
      </c>
      <c r="E30" s="56" t="str">
        <f t="shared" si="2"/>
        <v/>
      </c>
      <c r="F30" s="56" t="str">
        <f t="shared" si="2"/>
        <v/>
      </c>
      <c r="G30" s="56" t="str">
        <f t="shared" si="2"/>
        <v/>
      </c>
      <c r="H30" s="56" t="str">
        <f t="shared" si="2"/>
        <v/>
      </c>
      <c r="I30" s="56" t="str">
        <f t="shared" si="2"/>
        <v/>
      </c>
      <c r="J30" s="56" t="str">
        <f t="shared" si="2"/>
        <v/>
      </c>
      <c r="K30" s="56" t="str">
        <f t="shared" si="2"/>
        <v/>
      </c>
      <c r="L30" s="57" t="str">
        <f t="shared" si="2"/>
        <v/>
      </c>
      <c r="M30" s="42"/>
      <c r="N30" s="43"/>
    </row>
    <row r="31" spans="2:14" ht="20.149999999999999" customHeight="1" x14ac:dyDescent="0.4">
      <c r="B31" s="47" t="s">
        <v>5</v>
      </c>
      <c r="C31" s="52" t="str">
        <f t="shared" ref="C31:L31" si="3">IF(OR(C20="",C9=""),"",C20-C9)</f>
        <v/>
      </c>
      <c r="D31" s="53" t="str">
        <f t="shared" si="3"/>
        <v/>
      </c>
      <c r="E31" s="53" t="str">
        <f t="shared" si="3"/>
        <v/>
      </c>
      <c r="F31" s="53" t="str">
        <f t="shared" si="3"/>
        <v/>
      </c>
      <c r="G31" s="53" t="str">
        <f t="shared" si="3"/>
        <v/>
      </c>
      <c r="H31" s="53" t="str">
        <f t="shared" si="3"/>
        <v/>
      </c>
      <c r="I31" s="53" t="str">
        <f t="shared" si="3"/>
        <v/>
      </c>
      <c r="J31" s="53" t="str">
        <f t="shared" si="3"/>
        <v/>
      </c>
      <c r="K31" s="53" t="str">
        <f t="shared" si="3"/>
        <v/>
      </c>
      <c r="L31" s="54" t="str">
        <f t="shared" si="3"/>
        <v/>
      </c>
      <c r="M31" s="40"/>
      <c r="N31" s="41"/>
    </row>
    <row r="32" spans="2:14" ht="20.149999999999999" customHeight="1" x14ac:dyDescent="0.4">
      <c r="B32" s="47" t="s">
        <v>6</v>
      </c>
      <c r="C32" s="55" t="str">
        <f t="shared" ref="C32:L32" si="4">IF(OR(C21="",C10=""),"",C21-C10)</f>
        <v/>
      </c>
      <c r="D32" s="56" t="str">
        <f t="shared" si="4"/>
        <v/>
      </c>
      <c r="E32" s="56" t="str">
        <f t="shared" si="4"/>
        <v/>
      </c>
      <c r="F32" s="56" t="str">
        <f t="shared" si="4"/>
        <v/>
      </c>
      <c r="G32" s="56" t="str">
        <f t="shared" si="4"/>
        <v/>
      </c>
      <c r="H32" s="56" t="str">
        <f t="shared" si="4"/>
        <v/>
      </c>
      <c r="I32" s="56" t="str">
        <f t="shared" si="4"/>
        <v/>
      </c>
      <c r="J32" s="56" t="str">
        <f t="shared" si="4"/>
        <v/>
      </c>
      <c r="K32" s="56" t="str">
        <f t="shared" si="4"/>
        <v/>
      </c>
      <c r="L32" s="57" t="str">
        <f t="shared" si="4"/>
        <v/>
      </c>
      <c r="M32" s="42"/>
      <c r="N32" s="43"/>
    </row>
    <row r="33" spans="2:14" ht="20.149999999999999" customHeight="1" x14ac:dyDescent="0.4">
      <c r="B33" s="47" t="s">
        <v>7</v>
      </c>
      <c r="C33" s="52" t="str">
        <f t="shared" ref="C33:L33" si="5">IF(OR(C22="",C11=""),"",C22-C11)</f>
        <v/>
      </c>
      <c r="D33" s="53" t="str">
        <f t="shared" si="5"/>
        <v/>
      </c>
      <c r="E33" s="53" t="str">
        <f t="shared" si="5"/>
        <v/>
      </c>
      <c r="F33" s="53" t="str">
        <f t="shared" si="5"/>
        <v/>
      </c>
      <c r="G33" s="53" t="str">
        <f t="shared" si="5"/>
        <v/>
      </c>
      <c r="H33" s="53" t="str">
        <f t="shared" si="5"/>
        <v/>
      </c>
      <c r="I33" s="53" t="str">
        <f t="shared" si="5"/>
        <v/>
      </c>
      <c r="J33" s="53" t="str">
        <f t="shared" si="5"/>
        <v/>
      </c>
      <c r="K33" s="53" t="str">
        <f t="shared" si="5"/>
        <v/>
      </c>
      <c r="L33" s="54" t="str">
        <f t="shared" si="5"/>
        <v/>
      </c>
      <c r="M33" s="40"/>
      <c r="N33" s="41"/>
    </row>
    <row r="34" spans="2:14" ht="20.149999999999999" customHeight="1" x14ac:dyDescent="0.4">
      <c r="B34" s="47" t="s">
        <v>8</v>
      </c>
      <c r="C34" s="55" t="str">
        <f t="shared" ref="C34:L34" si="6">IF(OR(C23="",C12=""),"",C23-C12)</f>
        <v/>
      </c>
      <c r="D34" s="56" t="str">
        <f t="shared" si="6"/>
        <v/>
      </c>
      <c r="E34" s="56" t="str">
        <f t="shared" si="6"/>
        <v/>
      </c>
      <c r="F34" s="56" t="str">
        <f t="shared" si="6"/>
        <v/>
      </c>
      <c r="G34" s="56" t="str">
        <f t="shared" si="6"/>
        <v/>
      </c>
      <c r="H34" s="56" t="str">
        <f t="shared" si="6"/>
        <v/>
      </c>
      <c r="I34" s="56" t="str">
        <f t="shared" si="6"/>
        <v/>
      </c>
      <c r="J34" s="56" t="str">
        <f t="shared" si="6"/>
        <v/>
      </c>
      <c r="K34" s="56" t="str">
        <f t="shared" si="6"/>
        <v/>
      </c>
      <c r="L34" s="57" t="str">
        <f t="shared" si="6"/>
        <v/>
      </c>
      <c r="M34" s="42"/>
      <c r="N34" s="43"/>
    </row>
    <row r="35" spans="2:14" ht="20.149999999999999" customHeight="1" x14ac:dyDescent="0.4">
      <c r="B35" s="58" t="s">
        <v>9</v>
      </c>
      <c r="C35" s="59" t="str">
        <f t="shared" ref="C35:L35" si="7">IF(OR(C24="",C13=""),"",C24-C13)</f>
        <v/>
      </c>
      <c r="D35" s="60" t="str">
        <f t="shared" si="7"/>
        <v/>
      </c>
      <c r="E35" s="60" t="str">
        <f t="shared" si="7"/>
        <v/>
      </c>
      <c r="F35" s="60" t="str">
        <f t="shared" si="7"/>
        <v/>
      </c>
      <c r="G35" s="60" t="str">
        <f t="shared" si="7"/>
        <v/>
      </c>
      <c r="H35" s="60" t="str">
        <f t="shared" si="7"/>
        <v/>
      </c>
      <c r="I35" s="60" t="str">
        <f t="shared" si="7"/>
        <v/>
      </c>
      <c r="J35" s="60" t="str">
        <f t="shared" si="7"/>
        <v/>
      </c>
      <c r="K35" s="60" t="str">
        <f t="shared" si="7"/>
        <v/>
      </c>
      <c r="L35" s="61" t="str">
        <f t="shared" si="7"/>
        <v/>
      </c>
      <c r="M35" s="45"/>
      <c r="N35" s="46"/>
    </row>
    <row r="37" spans="2:14" ht="60" customHeight="1" x14ac:dyDescent="0.4"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M37" s="209"/>
      <c r="N37" s="209"/>
    </row>
  </sheetData>
  <sheetProtection algorithmName="SHA-512" hashValue="JincZ71aHwg8JIP6ZQGkjvF7wqS+NXgJNzoa8PTx9Oq1bbbRTEbuZKJZheC6nENYyZQuDCOeMKNBYHTbXH+FXQ==" saltValue="PVlJ+cmHjOlSwxUy+SrDtQ==" spinCount="100000" sheet="1" objects="1" scenarios="1"/>
  <mergeCells count="5">
    <mergeCell ref="C37:N37"/>
    <mergeCell ref="C2:N2"/>
    <mergeCell ref="C4:N4"/>
    <mergeCell ref="C15:N15"/>
    <mergeCell ref="C26:N26"/>
  </mergeCells>
  <pageMargins left="0.7" right="0.7" top="0.75" bottom="0.75" header="0.3" footer="0.3"/>
  <pageSetup scale="55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2:N37"/>
  <sheetViews>
    <sheetView zoomScaleNormal="100" workbookViewId="0">
      <selection activeCell="C6" sqref="C6"/>
    </sheetView>
  </sheetViews>
  <sheetFormatPr defaultColWidth="8.84375" defaultRowHeight="14.6" x14ac:dyDescent="0.4"/>
  <cols>
    <col min="1" max="1" width="7.84375" style="1" customWidth="1"/>
    <col min="2" max="2" width="3.84375" style="1" customWidth="1"/>
    <col min="3" max="14" width="10.84375" style="1" customWidth="1"/>
    <col min="15" max="15" width="3.84375" style="1" customWidth="1"/>
    <col min="16" max="16" width="7.84375" style="1" customWidth="1"/>
    <col min="17" max="16384" width="8.84375" style="1"/>
  </cols>
  <sheetData>
    <row r="2" spans="2:14" ht="60" customHeight="1" x14ac:dyDescent="0.4"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</row>
    <row r="4" spans="2:14" ht="40" customHeight="1" x14ac:dyDescent="0.4">
      <c r="C4" s="268" t="s">
        <v>83</v>
      </c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70"/>
    </row>
    <row r="5" spans="2:14" ht="20.149999999999999" customHeight="1" thickBot="1" x14ac:dyDescent="0.45">
      <c r="C5" s="34">
        <v>1</v>
      </c>
      <c r="D5" s="35">
        <v>2</v>
      </c>
      <c r="E5" s="35">
        <v>3</v>
      </c>
      <c r="F5" s="35">
        <v>4</v>
      </c>
      <c r="G5" s="35">
        <v>5</v>
      </c>
      <c r="H5" s="35">
        <v>6</v>
      </c>
      <c r="I5" s="35">
        <v>7</v>
      </c>
      <c r="J5" s="35">
        <v>8</v>
      </c>
      <c r="K5" s="35">
        <v>9</v>
      </c>
      <c r="L5" s="35">
        <v>10</v>
      </c>
      <c r="M5" s="35">
        <v>11</v>
      </c>
      <c r="N5" s="36">
        <v>12</v>
      </c>
    </row>
    <row r="6" spans="2:14" ht="20.149999999999999" customHeight="1" thickTop="1" x14ac:dyDescent="0.4">
      <c r="B6" s="37" t="s">
        <v>2</v>
      </c>
      <c r="C6" s="75"/>
      <c r="D6" s="76"/>
      <c r="E6" s="76"/>
      <c r="F6" s="76"/>
      <c r="G6" s="76"/>
      <c r="H6" s="76"/>
      <c r="I6" s="76"/>
      <c r="J6" s="76"/>
      <c r="K6" s="76"/>
      <c r="L6" s="88"/>
      <c r="M6" s="38"/>
      <c r="N6" s="39"/>
    </row>
    <row r="7" spans="2:14" ht="20.149999999999999" customHeight="1" x14ac:dyDescent="0.4">
      <c r="B7" s="37" t="s">
        <v>3</v>
      </c>
      <c r="C7" s="77"/>
      <c r="D7" s="78"/>
      <c r="E7" s="78"/>
      <c r="F7" s="78"/>
      <c r="G7" s="78"/>
      <c r="H7" s="78"/>
      <c r="I7" s="78"/>
      <c r="J7" s="78"/>
      <c r="K7" s="78"/>
      <c r="L7" s="89"/>
      <c r="M7" s="40"/>
      <c r="N7" s="41"/>
    </row>
    <row r="8" spans="2:14" ht="20.149999999999999" customHeight="1" x14ac:dyDescent="0.4">
      <c r="B8" s="37" t="s">
        <v>4</v>
      </c>
      <c r="C8" s="79"/>
      <c r="D8" s="80"/>
      <c r="E8" s="80"/>
      <c r="F8" s="80"/>
      <c r="G8" s="80"/>
      <c r="H8" s="80"/>
      <c r="I8" s="80"/>
      <c r="J8" s="80"/>
      <c r="K8" s="80"/>
      <c r="L8" s="90"/>
      <c r="M8" s="42"/>
      <c r="N8" s="43"/>
    </row>
    <row r="9" spans="2:14" ht="20.149999999999999" customHeight="1" x14ac:dyDescent="0.4">
      <c r="B9" s="37" t="s">
        <v>5</v>
      </c>
      <c r="C9" s="77"/>
      <c r="D9" s="78"/>
      <c r="E9" s="78"/>
      <c r="F9" s="78"/>
      <c r="G9" s="78"/>
      <c r="H9" s="78"/>
      <c r="I9" s="78"/>
      <c r="J9" s="78"/>
      <c r="K9" s="78"/>
      <c r="L9" s="89"/>
      <c r="M9" s="40"/>
      <c r="N9" s="41"/>
    </row>
    <row r="10" spans="2:14" ht="20.149999999999999" customHeight="1" x14ac:dyDescent="0.4">
      <c r="B10" s="37" t="s">
        <v>6</v>
      </c>
      <c r="C10" s="79"/>
      <c r="D10" s="80"/>
      <c r="E10" s="80"/>
      <c r="F10" s="80"/>
      <c r="G10" s="80"/>
      <c r="H10" s="80"/>
      <c r="I10" s="80"/>
      <c r="J10" s="80"/>
      <c r="K10" s="80"/>
      <c r="L10" s="90"/>
      <c r="M10" s="42"/>
      <c r="N10" s="43"/>
    </row>
    <row r="11" spans="2:14" ht="20.149999999999999" customHeight="1" x14ac:dyDescent="0.4">
      <c r="B11" s="37" t="s">
        <v>7</v>
      </c>
      <c r="C11" s="77"/>
      <c r="D11" s="78"/>
      <c r="E11" s="78"/>
      <c r="F11" s="78"/>
      <c r="G11" s="78"/>
      <c r="H11" s="78"/>
      <c r="I11" s="78"/>
      <c r="J11" s="78"/>
      <c r="K11" s="78"/>
      <c r="L11" s="89"/>
      <c r="M11" s="40"/>
      <c r="N11" s="41"/>
    </row>
    <row r="12" spans="2:14" ht="20.149999999999999" customHeight="1" x14ac:dyDescent="0.4">
      <c r="B12" s="37" t="s">
        <v>8</v>
      </c>
      <c r="C12" s="79"/>
      <c r="D12" s="80"/>
      <c r="E12" s="80"/>
      <c r="F12" s="80"/>
      <c r="G12" s="80"/>
      <c r="H12" s="80"/>
      <c r="I12" s="80"/>
      <c r="J12" s="80"/>
      <c r="K12" s="80"/>
      <c r="L12" s="90"/>
      <c r="M12" s="42"/>
      <c r="N12" s="43"/>
    </row>
    <row r="13" spans="2:14" ht="20.149999999999999" customHeight="1" x14ac:dyDescent="0.4">
      <c r="B13" s="44" t="s">
        <v>9</v>
      </c>
      <c r="C13" s="81"/>
      <c r="D13" s="82"/>
      <c r="E13" s="82"/>
      <c r="F13" s="82"/>
      <c r="G13" s="82"/>
      <c r="H13" s="82"/>
      <c r="I13" s="82"/>
      <c r="J13" s="82"/>
      <c r="K13" s="82"/>
      <c r="L13" s="91"/>
      <c r="M13" s="45"/>
      <c r="N13" s="46"/>
    </row>
    <row r="14" spans="2:14" ht="30" customHeight="1" x14ac:dyDescent="0.4">
      <c r="B14" s="11"/>
    </row>
    <row r="15" spans="2:14" ht="40" customHeight="1" x14ac:dyDescent="0.4">
      <c r="C15" s="268" t="s">
        <v>84</v>
      </c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70"/>
    </row>
    <row r="16" spans="2:14" ht="20.149999999999999" customHeight="1" thickBot="1" x14ac:dyDescent="0.45">
      <c r="C16" s="34">
        <v>1</v>
      </c>
      <c r="D16" s="35">
        <v>2</v>
      </c>
      <c r="E16" s="35">
        <v>3</v>
      </c>
      <c r="F16" s="35">
        <v>4</v>
      </c>
      <c r="G16" s="35">
        <v>5</v>
      </c>
      <c r="H16" s="35">
        <v>6</v>
      </c>
      <c r="I16" s="35">
        <v>7</v>
      </c>
      <c r="J16" s="35">
        <v>8</v>
      </c>
      <c r="K16" s="35">
        <v>9</v>
      </c>
      <c r="L16" s="35">
        <v>10</v>
      </c>
      <c r="M16" s="35">
        <v>11</v>
      </c>
      <c r="N16" s="36">
        <v>12</v>
      </c>
    </row>
    <row r="17" spans="2:14" ht="20.149999999999999" customHeight="1" thickTop="1" x14ac:dyDescent="0.4">
      <c r="B17" s="37" t="s">
        <v>2</v>
      </c>
      <c r="C17" s="75"/>
      <c r="D17" s="76"/>
      <c r="E17" s="76"/>
      <c r="F17" s="76"/>
      <c r="G17" s="76"/>
      <c r="H17" s="76"/>
      <c r="I17" s="76"/>
      <c r="J17" s="76"/>
      <c r="K17" s="76"/>
      <c r="L17" s="88"/>
      <c r="M17" s="38"/>
      <c r="N17" s="39"/>
    </row>
    <row r="18" spans="2:14" ht="20.149999999999999" customHeight="1" x14ac:dyDescent="0.4">
      <c r="B18" s="37" t="s">
        <v>3</v>
      </c>
      <c r="C18" s="77"/>
      <c r="D18" s="78"/>
      <c r="E18" s="78"/>
      <c r="F18" s="78"/>
      <c r="G18" s="78"/>
      <c r="H18" s="78"/>
      <c r="I18" s="78"/>
      <c r="J18" s="78"/>
      <c r="K18" s="78"/>
      <c r="L18" s="89"/>
      <c r="M18" s="40"/>
      <c r="N18" s="41"/>
    </row>
    <row r="19" spans="2:14" ht="20.149999999999999" customHeight="1" x14ac:dyDescent="0.4">
      <c r="B19" s="37" t="s">
        <v>4</v>
      </c>
      <c r="C19" s="79"/>
      <c r="D19" s="80"/>
      <c r="E19" s="80"/>
      <c r="F19" s="80"/>
      <c r="G19" s="80"/>
      <c r="H19" s="80"/>
      <c r="I19" s="80"/>
      <c r="J19" s="80"/>
      <c r="K19" s="80"/>
      <c r="L19" s="90"/>
      <c r="M19" s="42"/>
      <c r="N19" s="43"/>
    </row>
    <row r="20" spans="2:14" ht="20.149999999999999" customHeight="1" x14ac:dyDescent="0.4">
      <c r="B20" s="37" t="s">
        <v>5</v>
      </c>
      <c r="C20" s="77"/>
      <c r="D20" s="78"/>
      <c r="E20" s="78"/>
      <c r="F20" s="78"/>
      <c r="G20" s="78"/>
      <c r="H20" s="78"/>
      <c r="I20" s="78"/>
      <c r="J20" s="78"/>
      <c r="K20" s="78"/>
      <c r="L20" s="89"/>
      <c r="M20" s="40"/>
      <c r="N20" s="41"/>
    </row>
    <row r="21" spans="2:14" ht="20.149999999999999" customHeight="1" x14ac:dyDescent="0.4">
      <c r="B21" s="37" t="s">
        <v>6</v>
      </c>
      <c r="C21" s="79"/>
      <c r="D21" s="80"/>
      <c r="E21" s="80"/>
      <c r="F21" s="80"/>
      <c r="G21" s="80"/>
      <c r="H21" s="80"/>
      <c r="I21" s="80"/>
      <c r="J21" s="80"/>
      <c r="K21" s="80"/>
      <c r="L21" s="90"/>
      <c r="M21" s="42"/>
      <c r="N21" s="43"/>
    </row>
    <row r="22" spans="2:14" ht="20.149999999999999" customHeight="1" x14ac:dyDescent="0.4">
      <c r="B22" s="37" t="s">
        <v>7</v>
      </c>
      <c r="C22" s="77"/>
      <c r="D22" s="78"/>
      <c r="E22" s="78"/>
      <c r="F22" s="78"/>
      <c r="G22" s="78"/>
      <c r="H22" s="78"/>
      <c r="I22" s="78"/>
      <c r="J22" s="78"/>
      <c r="K22" s="78"/>
      <c r="L22" s="89"/>
      <c r="M22" s="40"/>
      <c r="N22" s="41"/>
    </row>
    <row r="23" spans="2:14" ht="20.149999999999999" customHeight="1" x14ac:dyDescent="0.4">
      <c r="B23" s="37" t="s">
        <v>8</v>
      </c>
      <c r="C23" s="79"/>
      <c r="D23" s="80"/>
      <c r="E23" s="80"/>
      <c r="F23" s="80"/>
      <c r="G23" s="80"/>
      <c r="H23" s="80"/>
      <c r="I23" s="80"/>
      <c r="J23" s="80"/>
      <c r="K23" s="80"/>
      <c r="L23" s="90"/>
      <c r="M23" s="42"/>
      <c r="N23" s="43"/>
    </row>
    <row r="24" spans="2:14" ht="20.149999999999999" customHeight="1" x14ac:dyDescent="0.4">
      <c r="B24" s="44" t="s">
        <v>9</v>
      </c>
      <c r="C24" s="81"/>
      <c r="D24" s="82"/>
      <c r="E24" s="82"/>
      <c r="F24" s="82"/>
      <c r="G24" s="82"/>
      <c r="H24" s="82"/>
      <c r="I24" s="82"/>
      <c r="J24" s="82"/>
      <c r="K24" s="82"/>
      <c r="L24" s="91"/>
      <c r="M24" s="45"/>
      <c r="N24" s="46"/>
    </row>
    <row r="25" spans="2:14" ht="30" customHeight="1" x14ac:dyDescent="0.4">
      <c r="B25" s="11"/>
    </row>
    <row r="26" spans="2:14" ht="40" customHeight="1" x14ac:dyDescent="0.4">
      <c r="C26" s="210" t="s">
        <v>44</v>
      </c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12"/>
    </row>
    <row r="27" spans="2:14" ht="20.149999999999999" customHeight="1" thickBot="1" x14ac:dyDescent="0.45">
      <c r="C27" s="34">
        <v>1</v>
      </c>
      <c r="D27" s="35">
        <v>2</v>
      </c>
      <c r="E27" s="35">
        <v>3</v>
      </c>
      <c r="F27" s="35">
        <v>4</v>
      </c>
      <c r="G27" s="35">
        <v>5</v>
      </c>
      <c r="H27" s="35">
        <v>6</v>
      </c>
      <c r="I27" s="35">
        <v>7</v>
      </c>
      <c r="J27" s="35">
        <v>8</v>
      </c>
      <c r="K27" s="35">
        <v>9</v>
      </c>
      <c r="L27" s="35">
        <v>10</v>
      </c>
      <c r="M27" s="35">
        <v>11</v>
      </c>
      <c r="N27" s="36">
        <v>12</v>
      </c>
    </row>
    <row r="28" spans="2:14" ht="20.149999999999999" customHeight="1" thickTop="1" x14ac:dyDescent="0.4">
      <c r="B28" s="47" t="s">
        <v>2</v>
      </c>
      <c r="C28" s="48" t="str">
        <f>IF(OR(C17="",C6=""),"",C17-C6)</f>
        <v/>
      </c>
      <c r="D28" s="49" t="str">
        <f t="shared" ref="D28:L29" si="0">IF(OR(D17="",D6=""),"",D17-D6)</f>
        <v/>
      </c>
      <c r="E28" s="49" t="str">
        <f t="shared" si="0"/>
        <v/>
      </c>
      <c r="F28" s="49" t="str">
        <f t="shared" si="0"/>
        <v/>
      </c>
      <c r="G28" s="49" t="str">
        <f>IF(OR(G17="",G6=""),"",G17-G6)</f>
        <v/>
      </c>
      <c r="H28" s="49" t="str">
        <f t="shared" si="0"/>
        <v/>
      </c>
      <c r="I28" s="49" t="str">
        <f t="shared" si="0"/>
        <v/>
      </c>
      <c r="J28" s="49" t="str">
        <f t="shared" si="0"/>
        <v/>
      </c>
      <c r="K28" s="49" t="str">
        <f t="shared" si="0"/>
        <v/>
      </c>
      <c r="L28" s="50" t="str">
        <f t="shared" si="0"/>
        <v/>
      </c>
      <c r="M28" s="51"/>
      <c r="N28" s="39"/>
    </row>
    <row r="29" spans="2:14" ht="20.149999999999999" customHeight="1" x14ac:dyDescent="0.4">
      <c r="B29" s="47" t="s">
        <v>3</v>
      </c>
      <c r="C29" s="52" t="str">
        <f>IF(OR(C18="",C7=""),"",C18-C7)</f>
        <v/>
      </c>
      <c r="D29" s="53" t="str">
        <f t="shared" si="0"/>
        <v/>
      </c>
      <c r="E29" s="53" t="str">
        <f t="shared" si="0"/>
        <v/>
      </c>
      <c r="F29" s="53" t="str">
        <f t="shared" si="0"/>
        <v/>
      </c>
      <c r="G29" s="53" t="str">
        <f t="shared" si="0"/>
        <v/>
      </c>
      <c r="H29" s="53" t="str">
        <f t="shared" si="0"/>
        <v/>
      </c>
      <c r="I29" s="53" t="str">
        <f t="shared" si="0"/>
        <v/>
      </c>
      <c r="J29" s="53" t="str">
        <f t="shared" si="0"/>
        <v/>
      </c>
      <c r="K29" s="53" t="str">
        <f t="shared" si="0"/>
        <v/>
      </c>
      <c r="L29" s="54" t="str">
        <f t="shared" si="0"/>
        <v/>
      </c>
      <c r="M29" s="40"/>
      <c r="N29" s="41"/>
    </row>
    <row r="30" spans="2:14" ht="20.149999999999999" customHeight="1" x14ac:dyDescent="0.4">
      <c r="B30" s="47" t="s">
        <v>4</v>
      </c>
      <c r="C30" s="55" t="str">
        <f t="shared" ref="C30:L35" si="1">IF(OR(C19="",C8=""),"",C19-C8)</f>
        <v/>
      </c>
      <c r="D30" s="56" t="str">
        <f t="shared" si="1"/>
        <v/>
      </c>
      <c r="E30" s="56" t="str">
        <f t="shared" si="1"/>
        <v/>
      </c>
      <c r="F30" s="56" t="str">
        <f t="shared" si="1"/>
        <v/>
      </c>
      <c r="G30" s="56" t="str">
        <f t="shared" si="1"/>
        <v/>
      </c>
      <c r="H30" s="56" t="str">
        <f t="shared" si="1"/>
        <v/>
      </c>
      <c r="I30" s="56" t="str">
        <f t="shared" si="1"/>
        <v/>
      </c>
      <c r="J30" s="56" t="str">
        <f t="shared" si="1"/>
        <v/>
      </c>
      <c r="K30" s="56" t="str">
        <f t="shared" si="1"/>
        <v/>
      </c>
      <c r="L30" s="57" t="str">
        <f t="shared" si="1"/>
        <v/>
      </c>
      <c r="M30" s="42"/>
      <c r="N30" s="43"/>
    </row>
    <row r="31" spans="2:14" ht="20.149999999999999" customHeight="1" x14ac:dyDescent="0.4">
      <c r="B31" s="47" t="s">
        <v>5</v>
      </c>
      <c r="C31" s="52" t="str">
        <f t="shared" si="1"/>
        <v/>
      </c>
      <c r="D31" s="53" t="str">
        <f t="shared" si="1"/>
        <v/>
      </c>
      <c r="E31" s="53" t="str">
        <f t="shared" si="1"/>
        <v/>
      </c>
      <c r="F31" s="53" t="str">
        <f t="shared" si="1"/>
        <v/>
      </c>
      <c r="G31" s="53" t="str">
        <f t="shared" si="1"/>
        <v/>
      </c>
      <c r="H31" s="53" t="str">
        <f t="shared" si="1"/>
        <v/>
      </c>
      <c r="I31" s="53" t="str">
        <f t="shared" si="1"/>
        <v/>
      </c>
      <c r="J31" s="53" t="str">
        <f t="shared" si="1"/>
        <v/>
      </c>
      <c r="K31" s="53" t="str">
        <f t="shared" si="1"/>
        <v/>
      </c>
      <c r="L31" s="54" t="str">
        <f t="shared" si="1"/>
        <v/>
      </c>
      <c r="M31" s="40"/>
      <c r="N31" s="41"/>
    </row>
    <row r="32" spans="2:14" ht="20.149999999999999" customHeight="1" x14ac:dyDescent="0.4">
      <c r="B32" s="47" t="s">
        <v>6</v>
      </c>
      <c r="C32" s="55" t="str">
        <f t="shared" si="1"/>
        <v/>
      </c>
      <c r="D32" s="56" t="str">
        <f t="shared" si="1"/>
        <v/>
      </c>
      <c r="E32" s="56" t="str">
        <f t="shared" si="1"/>
        <v/>
      </c>
      <c r="F32" s="56" t="str">
        <f t="shared" si="1"/>
        <v/>
      </c>
      <c r="G32" s="56" t="str">
        <f t="shared" si="1"/>
        <v/>
      </c>
      <c r="H32" s="56" t="str">
        <f t="shared" si="1"/>
        <v/>
      </c>
      <c r="I32" s="56" t="str">
        <f t="shared" si="1"/>
        <v/>
      </c>
      <c r="J32" s="56" t="str">
        <f t="shared" si="1"/>
        <v/>
      </c>
      <c r="K32" s="56" t="str">
        <f t="shared" si="1"/>
        <v/>
      </c>
      <c r="L32" s="57" t="str">
        <f t="shared" si="1"/>
        <v/>
      </c>
      <c r="M32" s="42"/>
      <c r="N32" s="43"/>
    </row>
    <row r="33" spans="2:14" ht="20.149999999999999" customHeight="1" x14ac:dyDescent="0.4">
      <c r="B33" s="47" t="s">
        <v>7</v>
      </c>
      <c r="C33" s="52" t="str">
        <f t="shared" si="1"/>
        <v/>
      </c>
      <c r="D33" s="53" t="str">
        <f t="shared" si="1"/>
        <v/>
      </c>
      <c r="E33" s="53" t="str">
        <f t="shared" si="1"/>
        <v/>
      </c>
      <c r="F33" s="53" t="str">
        <f t="shared" si="1"/>
        <v/>
      </c>
      <c r="G33" s="53" t="str">
        <f t="shared" si="1"/>
        <v/>
      </c>
      <c r="H33" s="53" t="str">
        <f t="shared" si="1"/>
        <v/>
      </c>
      <c r="I33" s="53" t="str">
        <f t="shared" si="1"/>
        <v/>
      </c>
      <c r="J33" s="53" t="str">
        <f t="shared" si="1"/>
        <v/>
      </c>
      <c r="K33" s="53" t="str">
        <f t="shared" si="1"/>
        <v/>
      </c>
      <c r="L33" s="54" t="str">
        <f t="shared" si="1"/>
        <v/>
      </c>
      <c r="M33" s="40"/>
      <c r="N33" s="41"/>
    </row>
    <row r="34" spans="2:14" ht="20.149999999999999" customHeight="1" x14ac:dyDescent="0.4">
      <c r="B34" s="47" t="s">
        <v>8</v>
      </c>
      <c r="C34" s="55" t="str">
        <f t="shared" si="1"/>
        <v/>
      </c>
      <c r="D34" s="56" t="str">
        <f t="shared" si="1"/>
        <v/>
      </c>
      <c r="E34" s="56" t="str">
        <f t="shared" si="1"/>
        <v/>
      </c>
      <c r="F34" s="56" t="str">
        <f t="shared" si="1"/>
        <v/>
      </c>
      <c r="G34" s="56" t="str">
        <f t="shared" si="1"/>
        <v/>
      </c>
      <c r="H34" s="56" t="str">
        <f t="shared" si="1"/>
        <v/>
      </c>
      <c r="I34" s="56" t="str">
        <f t="shared" si="1"/>
        <v/>
      </c>
      <c r="J34" s="56" t="str">
        <f t="shared" si="1"/>
        <v/>
      </c>
      <c r="K34" s="56" t="str">
        <f t="shared" si="1"/>
        <v/>
      </c>
      <c r="L34" s="57" t="str">
        <f t="shared" si="1"/>
        <v/>
      </c>
      <c r="M34" s="42"/>
      <c r="N34" s="43"/>
    </row>
    <row r="35" spans="2:14" ht="20.149999999999999" customHeight="1" x14ac:dyDescent="0.4">
      <c r="B35" s="58" t="s">
        <v>9</v>
      </c>
      <c r="C35" s="59" t="str">
        <f t="shared" si="1"/>
        <v/>
      </c>
      <c r="D35" s="60" t="str">
        <f t="shared" si="1"/>
        <v/>
      </c>
      <c r="E35" s="60" t="str">
        <f t="shared" si="1"/>
        <v/>
      </c>
      <c r="F35" s="60" t="str">
        <f t="shared" si="1"/>
        <v/>
      </c>
      <c r="G35" s="60" t="str">
        <f t="shared" si="1"/>
        <v/>
      </c>
      <c r="H35" s="60" t="str">
        <f t="shared" si="1"/>
        <v/>
      </c>
      <c r="I35" s="60" t="str">
        <f t="shared" si="1"/>
        <v/>
      </c>
      <c r="J35" s="60" t="str">
        <f t="shared" si="1"/>
        <v/>
      </c>
      <c r="K35" s="60" t="str">
        <f t="shared" si="1"/>
        <v/>
      </c>
      <c r="L35" s="61" t="str">
        <f t="shared" si="1"/>
        <v/>
      </c>
      <c r="M35" s="45"/>
      <c r="N35" s="46"/>
    </row>
    <row r="37" spans="2:14" ht="60" customHeight="1" x14ac:dyDescent="0.4">
      <c r="C37" s="209"/>
      <c r="D37" s="209"/>
      <c r="E37" s="209"/>
      <c r="F37" s="209"/>
      <c r="G37" s="209"/>
      <c r="H37" s="209"/>
      <c r="I37" s="209"/>
      <c r="J37" s="209"/>
      <c r="K37" s="209"/>
      <c r="L37" s="209"/>
      <c r="M37" s="209"/>
      <c r="N37" s="209"/>
    </row>
  </sheetData>
  <sheetProtection algorithmName="SHA-512" hashValue="tCWNeeR1rWu5lg84pQ/weGwA9c5S2tX2/GON1aeaxHZjY7G+Wi34myG3LnvAL4o/yn1FhKT71+LZzRH6jTDFeg==" saltValue="KXzkZ9vks3JNJjKreGAjow==" spinCount="100000" sheet="1" objects="1" scenarios="1"/>
  <mergeCells count="5">
    <mergeCell ref="C2:N2"/>
    <mergeCell ref="C37:N37"/>
    <mergeCell ref="C4:N4"/>
    <mergeCell ref="C15:N15"/>
    <mergeCell ref="C26:N26"/>
  </mergeCells>
  <pageMargins left="0.7" right="0.7" top="0.75" bottom="0.75" header="0.3" footer="0.3"/>
  <pageSetup scale="55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REV CTRL</vt:lpstr>
      <vt:lpstr>Results</vt:lpstr>
      <vt:lpstr>LV OD Calc</vt:lpstr>
      <vt:lpstr>HV OD Calc</vt:lpstr>
      <vt:lpstr>Results!_10uL_Values</vt:lpstr>
      <vt:lpstr>Results!_10uL_Values_1</vt:lpstr>
      <vt:lpstr>Results!_2uL_Values_1</vt:lpstr>
      <vt:lpstr>Results!_300uL_Values</vt:lpstr>
      <vt:lpstr>'HV OD Calc'!Print_Area</vt:lpstr>
      <vt:lpstr>'LV OD Calc'!Print_Area</vt:lpstr>
      <vt:lpstr>Results!Print_Area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smith_e</dc:creator>
  <cp:lastModifiedBy>Omar Zerba</cp:lastModifiedBy>
  <cp:lastPrinted>2020-09-10T19:57:14Z</cp:lastPrinted>
  <dcterms:created xsi:type="dcterms:W3CDTF">2014-04-11T17:51:10Z</dcterms:created>
  <dcterms:modified xsi:type="dcterms:W3CDTF">2026-04-23T20:57:12Z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C_CF_SC">
    <vt:lpwstr>E</vt:lpwstr>
  </property>
  <property fmtid="{D5CDD505-2E9C-101B-9397-08002B2CF9AE}" pid="3" name="MC_EffectiveDate">
    <vt:lpwstr>24 Mar 2023</vt:lpwstr>
  </property>
  <property fmtid="{D5CDD505-2E9C-101B-9397-08002B2CF9AE}" pid="4" name="MC_CF_RoHS">
    <vt:lpwstr>00-Not Applicable</vt:lpwstr>
  </property>
  <property fmtid="{D5CDD505-2E9C-101B-9397-08002B2CF9AE}" pid="5" name="MC_ReleaseDate">
    <vt:lpwstr>24 Mar 2023</vt:lpwstr>
  </property>
  <property fmtid="{D5CDD505-2E9C-101B-9397-08002B2CF9AE}" pid="6" name="MC_Revision">
    <vt:lpwstr>B</vt:lpwstr>
  </property>
  <property fmtid="{D5CDD505-2E9C-101B-9397-08002B2CF9AE}" pid="7" name="MC_ExpirationDate">
    <vt:lpwstr/>
  </property>
  <property fmtid="{D5CDD505-2E9C-101B-9397-08002B2CF9AE}" pid="8" name="MC_CreatedDate">
    <vt:lpwstr>02 Mar 2023</vt:lpwstr>
  </property>
  <property fmtid="{D5CDD505-2E9C-101B-9397-08002B2CF9AE}" pid="9" name="MC_Status">
    <vt:lpwstr>Release</vt:lpwstr>
  </property>
  <property fmtid="{D5CDD505-2E9C-101B-9397-08002B2CF9AE}" pid="10" name="MC_NextReviewDate">
    <vt:lpwstr/>
  </property>
  <property fmtid="{D5CDD505-2E9C-101B-9397-08002B2CF9AE}" pid="11" name="MC_Owner">
    <vt:lpwstr>MORRIS_D</vt:lpwstr>
  </property>
  <property fmtid="{D5CDD505-2E9C-101B-9397-08002B2CF9AE}" pid="12" name="MC_Title">
    <vt:lpwstr>VOLUME VERIFICATION, MPH</vt:lpwstr>
  </property>
  <property fmtid="{D5CDD505-2E9C-101B-9397-08002B2CF9AE}" pid="13" name="MC_CF_Unit of Measure">
    <vt:lpwstr>EA</vt:lpwstr>
  </property>
  <property fmtid="{D5CDD505-2E9C-101B-9397-08002B2CF9AE}" pid="14" name="MC_Notes">
    <vt:lpwstr>Spreadsheet is password protected.
Password: Hamilton@dm1n
The REV history is in a hidden tab.</vt:lpwstr>
  </property>
  <property fmtid="{D5CDD505-2E9C-101B-9397-08002B2CF9AE}" pid="15" name="MC_Number">
    <vt:lpwstr>6604526-02</vt:lpwstr>
  </property>
  <property fmtid="{D5CDD505-2E9C-101B-9397-08002B2CF9AE}" pid="16" name="MC_Author">
    <vt:lpwstr>MORRIS_D</vt:lpwstr>
  </property>
  <property fmtid="{D5CDD505-2E9C-101B-9397-08002B2CF9AE}" pid="17" name="MC_Vault">
    <vt:lpwstr>RNO-MFG-REL</vt:lpwstr>
  </property>
</Properties>
</file>