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erba_O\Desktop\New Folder3\"/>
    </mc:Choice>
  </mc:AlternateContent>
  <xr:revisionPtr revIDLastSave="0" documentId="8_{2B93AAA5-C962-47AF-B6AB-9DF527D03D4F}" xr6:coauthVersionLast="47" xr6:coauthVersionMax="47" xr10:uidLastSave="{00000000-0000-0000-0000-000000000000}"/>
  <workbookProtection workbookAlgorithmName="SHA-512" workbookHashValue="iLARCsHW4AaQp7vHtEyGSu+H5T8AEERiJYtA6P56DBaJtQOyucHwSYd3JrT1kS4wf4eBiEkX2ru7grdoBD7Gqw==" workbookSaltValue="iCw9eJZmv3l86J4LCK2VCA==" workbookSpinCount="100000" lockStructure="1"/>
  <bookViews>
    <workbookView xWindow="-120" yWindow="-120" windowWidth="38640" windowHeight="21120" firstSheet="1" activeTab="1" xr2:uid="{00000000-000D-0000-FFFF-FFFF00000000}"/>
  </bookViews>
  <sheets>
    <sheet name="REV CTRL" sheetId="4" state="hidden" r:id="rId1"/>
    <sheet name="Results" sheetId="1" r:id="rId2"/>
    <sheet name="LV OD Calc" sheetId="2" r:id="rId3"/>
    <sheet name="HV OD Calc" sheetId="3" r:id="rId4"/>
  </sheets>
  <definedNames>
    <definedName name="_10uL_Values" localSheetId="1">Results!$F$23:$Q$30</definedName>
    <definedName name="_10uL_Values_1" localSheetId="1">Results!$F$23:$Q$30</definedName>
    <definedName name="_10uL_Values_2" localSheetId="1">Results!$E$26:$P$33</definedName>
    <definedName name="_2uL_Values_1" localSheetId="1">Results!$F$23:$Q$30</definedName>
    <definedName name="_300uL_Values" localSheetId="1">Results!$F$41:$Q$48</definedName>
    <definedName name="_300uL_Values_1" localSheetId="1">Results!$E$44:$P$51</definedName>
    <definedName name="_xlnm.Print_Area" localSheetId="3">'HV OD Calc'!$A$1:$P$44</definedName>
    <definedName name="_xlnm.Print_Area" localSheetId="2">'LV OD Calc'!$A$1:$P$45</definedName>
    <definedName name="_xlnm.Print_Area" localSheetId="1">Results!$A$1:$T$72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8" i="2" l="1"/>
  <c r="D28" i="2"/>
  <c r="E28" i="2"/>
  <c r="F28" i="2"/>
  <c r="G28" i="2"/>
  <c r="H28" i="2"/>
  <c r="I28" i="2"/>
  <c r="J28" i="2"/>
  <c r="K28" i="2"/>
  <c r="L28" i="2"/>
  <c r="C29" i="2"/>
  <c r="D29" i="2"/>
  <c r="E29" i="2"/>
  <c r="F29" i="2"/>
  <c r="G29" i="2"/>
  <c r="H29" i="2"/>
  <c r="I29" i="2"/>
  <c r="J29" i="2"/>
  <c r="K29" i="2"/>
  <c r="L29" i="2"/>
  <c r="C30" i="2"/>
  <c r="D30" i="2"/>
  <c r="E30" i="2"/>
  <c r="F30" i="2"/>
  <c r="G30" i="2"/>
  <c r="H30" i="2"/>
  <c r="I30" i="2"/>
  <c r="J30" i="2"/>
  <c r="K30" i="2"/>
  <c r="L30" i="2"/>
  <c r="C31" i="2"/>
  <c r="D31" i="2"/>
  <c r="E31" i="2"/>
  <c r="F31" i="2"/>
  <c r="G31" i="2"/>
  <c r="H31" i="2"/>
  <c r="I31" i="2"/>
  <c r="J31" i="2"/>
  <c r="K31" i="2"/>
  <c r="L31" i="2"/>
  <c r="Z26" i="1"/>
  <c r="Z44" i="1"/>
  <c r="Z45" i="1" l="1"/>
  <c r="AA45" i="1"/>
  <c r="AB45" i="1"/>
  <c r="AC45" i="1"/>
  <c r="AD45" i="1"/>
  <c r="AE45" i="1"/>
  <c r="AF45" i="1"/>
  <c r="AG45" i="1"/>
  <c r="AH45" i="1"/>
  <c r="AI45" i="1"/>
  <c r="Z46" i="1"/>
  <c r="AA46" i="1"/>
  <c r="AB46" i="1"/>
  <c r="AC46" i="1"/>
  <c r="AD46" i="1"/>
  <c r="AE46" i="1"/>
  <c r="AF46" i="1"/>
  <c r="AG46" i="1"/>
  <c r="AH46" i="1"/>
  <c r="AI46" i="1"/>
  <c r="Z47" i="1"/>
  <c r="AA47" i="1"/>
  <c r="AB47" i="1"/>
  <c r="AC47" i="1"/>
  <c r="AD47" i="1"/>
  <c r="AE47" i="1"/>
  <c r="AF47" i="1"/>
  <c r="AG47" i="1"/>
  <c r="AH47" i="1"/>
  <c r="AI47" i="1"/>
  <c r="AA44" i="1"/>
  <c r="AB44" i="1"/>
  <c r="AC44" i="1"/>
  <c r="AD44" i="1"/>
  <c r="AE44" i="1"/>
  <c r="AF44" i="1"/>
  <c r="AG44" i="1"/>
  <c r="AH44" i="1"/>
  <c r="AI44" i="1"/>
  <c r="AA13" i="1"/>
  <c r="Z13" i="1"/>
  <c r="E21" i="1" s="1"/>
  <c r="Z27" i="1"/>
  <c r="AA27" i="1"/>
  <c r="AB27" i="1"/>
  <c r="AC27" i="1"/>
  <c r="AD27" i="1"/>
  <c r="AE27" i="1"/>
  <c r="AF27" i="1"/>
  <c r="AG27" i="1"/>
  <c r="AH27" i="1"/>
  <c r="AI27" i="1"/>
  <c r="Z28" i="1"/>
  <c r="AA28" i="1"/>
  <c r="AB28" i="1"/>
  <c r="AC28" i="1"/>
  <c r="AD28" i="1"/>
  <c r="AE28" i="1"/>
  <c r="AF28" i="1"/>
  <c r="AG28" i="1"/>
  <c r="AH28" i="1"/>
  <c r="AI28" i="1"/>
  <c r="Z29" i="1"/>
  <c r="AA29" i="1"/>
  <c r="AB29" i="1"/>
  <c r="AC29" i="1"/>
  <c r="AD29" i="1"/>
  <c r="AE29" i="1"/>
  <c r="AF29" i="1"/>
  <c r="AG29" i="1"/>
  <c r="AH29" i="1"/>
  <c r="AI29" i="1"/>
  <c r="AA26" i="1"/>
  <c r="AB26" i="1"/>
  <c r="AC26" i="1"/>
  <c r="AD26" i="1"/>
  <c r="AE26" i="1"/>
  <c r="AF26" i="1"/>
  <c r="AG26" i="1"/>
  <c r="AH26" i="1"/>
  <c r="AI26" i="1"/>
  <c r="C30" i="3"/>
  <c r="D30" i="3"/>
  <c r="E30" i="3"/>
  <c r="F30" i="3"/>
  <c r="G30" i="3"/>
  <c r="H30" i="3"/>
  <c r="I30" i="3"/>
  <c r="J30" i="3"/>
  <c r="K30" i="3"/>
  <c r="L30" i="3"/>
  <c r="C31" i="3"/>
  <c r="D31" i="3"/>
  <c r="E31" i="3"/>
  <c r="F31" i="3"/>
  <c r="G31" i="3"/>
  <c r="H31" i="3"/>
  <c r="I31" i="3"/>
  <c r="J31" i="3"/>
  <c r="K31" i="3"/>
  <c r="L31" i="3"/>
  <c r="Q46" i="1" a="1"/>
  <c r="Q46" i="1" s="1"/>
  <c r="R46" i="1" a="1"/>
  <c r="R46" i="1" s="1"/>
  <c r="Q47" i="1" a="1"/>
  <c r="Q47" i="1" s="1"/>
  <c r="R47" i="1" a="1"/>
  <c r="R47" i="1" s="1"/>
  <c r="Q28" i="1"/>
  <c r="R28" i="1" a="1"/>
  <c r="R28" i="1" s="1"/>
  <c r="Q29" i="1"/>
  <c r="R29" i="1" a="1"/>
  <c r="R29" i="1" s="1"/>
  <c r="R27" i="1" a="1"/>
  <c r="R27" i="1" s="1"/>
  <c r="R26" i="1" a="1"/>
  <c r="R26" i="1" s="1"/>
  <c r="S46" i="1" l="1" a="1"/>
  <c r="S46" i="1" s="1"/>
  <c r="T46" i="1" s="1" a="1"/>
  <c r="T46" i="1" s="1"/>
  <c r="AA48" i="1"/>
  <c r="H20" i="1" a="1"/>
  <c r="H20" i="1" s="1"/>
  <c r="AA30" i="1"/>
  <c r="AF13" i="1"/>
  <c r="AC13" i="1"/>
  <c r="AG13" i="1"/>
  <c r="AD13" i="1"/>
  <c r="I38" i="1" a="1"/>
  <c r="I38" i="1" s="1"/>
  <c r="H38" i="1" a="1"/>
  <c r="H38" i="1" s="1"/>
  <c r="S47" i="1" a="1"/>
  <c r="S47" i="1" s="1"/>
  <c r="T47" i="1" s="1" a="1"/>
  <c r="T47" i="1" s="1"/>
  <c r="I20" i="1" a="1"/>
  <c r="I20" i="1" s="1"/>
  <c r="S28" i="1" a="1"/>
  <c r="S28" i="1" s="1"/>
  <c r="T28" i="1" s="1"/>
  <c r="S29" i="1" a="1"/>
  <c r="S29" i="1" s="1"/>
  <c r="T29" i="1" s="1"/>
  <c r="R45" i="1" a="1"/>
  <c r="R45" i="1" s="1"/>
  <c r="R44" i="1" a="1"/>
  <c r="R44" i="1" s="1"/>
  <c r="G38" i="1" a="1"/>
  <c r="G38" i="1" s="1"/>
  <c r="AA32" i="1" l="1" a="1"/>
  <c r="AA32" i="1" s="1"/>
  <c r="AA33" i="1" a="1"/>
  <c r="AA33" i="1" s="1"/>
  <c r="AL26" i="1"/>
  <c r="E39" i="1"/>
  <c r="E40" i="1" s="1"/>
  <c r="F38" i="1" a="1"/>
  <c r="F38" i="1" s="1"/>
  <c r="G20" i="1" a="1"/>
  <c r="G20" i="1" s="1"/>
  <c r="F20" i="1" a="1"/>
  <c r="F20" i="1" s="1"/>
  <c r="Q44" i="1" l="1" a="1"/>
  <c r="Q44" i="1" s="1"/>
  <c r="S44" i="1" s="1" a="1"/>
  <c r="S44" i="1" s="1"/>
  <c r="Q45" i="1" a="1"/>
  <c r="Q45" i="1" s="1"/>
  <c r="S45" i="1" s="1" a="1"/>
  <c r="S45" i="1" s="1"/>
  <c r="Q26" i="1" a="1"/>
  <c r="Q26" i="1" s="1"/>
  <c r="S26" i="1" s="1" a="1"/>
  <c r="S26" i="1" s="1"/>
  <c r="E22" i="1"/>
  <c r="T44" i="1" l="1" a="1"/>
  <c r="T44" i="1" s="1"/>
  <c r="T45" i="1" a="1"/>
  <c r="T45" i="1" s="1"/>
  <c r="T26" i="1" a="1"/>
  <c r="T26" i="1" s="1"/>
  <c r="S5" i="1"/>
  <c r="T51" i="1" l="1"/>
  <c r="T50" i="1"/>
  <c r="T49" i="1"/>
  <c r="T48" i="1"/>
  <c r="T33" i="1"/>
  <c r="T32" i="1"/>
  <c r="T31" i="1"/>
  <c r="T30" i="1"/>
  <c r="Q27" i="1"/>
  <c r="S27" i="1" s="1" a="1"/>
  <c r="S27" i="1" s="1"/>
  <c r="I39" i="1" l="1"/>
  <c r="I40" i="1" s="1" a="1"/>
  <c r="I40" i="1" s="1"/>
  <c r="H39" i="1"/>
  <c r="H40" i="1" s="1" a="1"/>
  <c r="H40" i="1" s="1"/>
  <c r="G39" i="1"/>
  <c r="G40" i="1" s="1" a="1"/>
  <c r="G40" i="1" s="1"/>
  <c r="F39" i="1"/>
  <c r="F40" i="1" s="1" a="1"/>
  <c r="F40" i="1" s="1"/>
  <c r="AR47" i="1"/>
  <c r="AS47" i="1"/>
  <c r="AU47" i="1"/>
  <c r="AU46" i="1"/>
  <c r="AL47" i="1"/>
  <c r="AO47" i="1"/>
  <c r="AP47" i="1"/>
  <c r="AT47" i="1"/>
  <c r="AL46" i="1"/>
  <c r="AM46" i="1"/>
  <c r="AN46" i="1"/>
  <c r="AO46" i="1"/>
  <c r="AP46" i="1"/>
  <c r="AQ46" i="1"/>
  <c r="AR46" i="1"/>
  <c r="AS46" i="1"/>
  <c r="AT46" i="1"/>
  <c r="AM47" i="1"/>
  <c r="AN47" i="1"/>
  <c r="AQ47" i="1"/>
  <c r="H21" i="1"/>
  <c r="H22" i="1" s="1" a="1"/>
  <c r="H22" i="1" s="1"/>
  <c r="I21" i="1"/>
  <c r="I22" i="1" s="1" a="1"/>
  <c r="I22" i="1" s="1"/>
  <c r="F21" i="1"/>
  <c r="F22" i="1" s="1" a="1"/>
  <c r="F22" i="1" s="1"/>
  <c r="G21" i="1"/>
  <c r="G22" i="1" s="1" a="1"/>
  <c r="G22" i="1" s="1"/>
  <c r="AS29" i="1"/>
  <c r="AT29" i="1"/>
  <c r="AU29" i="1"/>
  <c r="AS28" i="1"/>
  <c r="AT28" i="1"/>
  <c r="AM29" i="1"/>
  <c r="AN29" i="1"/>
  <c r="AQ29" i="1"/>
  <c r="AR29" i="1"/>
  <c r="AL28" i="1"/>
  <c r="AM28" i="1"/>
  <c r="AN28" i="1"/>
  <c r="AO28" i="1"/>
  <c r="AP28" i="1"/>
  <c r="AQ28" i="1"/>
  <c r="AR28" i="1"/>
  <c r="AU28" i="1"/>
  <c r="AL29" i="1"/>
  <c r="AO29" i="1"/>
  <c r="AP29" i="1"/>
  <c r="AA50" i="1" a="1"/>
  <c r="AA50" i="1" s="1"/>
  <c r="AA51" i="1" a="1"/>
  <c r="AA51" i="1" s="1"/>
  <c r="AU26" i="1"/>
  <c r="AQ27" i="1"/>
  <c r="AT27" i="1"/>
  <c r="AO27" i="1"/>
  <c r="AR26" i="1"/>
  <c r="AR27" i="1"/>
  <c r="AN26" i="1"/>
  <c r="AS27" i="1"/>
  <c r="AS26" i="1"/>
  <c r="AM27" i="1"/>
  <c r="AP27" i="1"/>
  <c r="AQ26" i="1"/>
  <c r="AP26" i="1"/>
  <c r="AL27" i="1"/>
  <c r="AO26" i="1"/>
  <c r="AM26" i="1"/>
  <c r="AT26" i="1"/>
  <c r="AU27" i="1"/>
  <c r="AN27" i="1"/>
  <c r="AQ44" i="1"/>
  <c r="AU45" i="1"/>
  <c r="AS44" i="1"/>
  <c r="AL45" i="1"/>
  <c r="AN44" i="1"/>
  <c r="AT44" i="1"/>
  <c r="AT45" i="1"/>
  <c r="AO45" i="1"/>
  <c r="AP44" i="1"/>
  <c r="AM44" i="1"/>
  <c r="AR44" i="1"/>
  <c r="AN45" i="1"/>
  <c r="AQ45" i="1"/>
  <c r="AO44" i="1"/>
  <c r="AU44" i="1"/>
  <c r="AS45" i="1"/>
  <c r="AL44" i="1"/>
  <c r="AM45" i="1"/>
  <c r="AR45" i="1"/>
  <c r="AP45" i="1"/>
  <c r="T27" i="1" a="1"/>
  <c r="T27" i="1" s="1"/>
  <c r="T12" i="1" l="1" a="1"/>
  <c r="T12" i="1" s="1"/>
  <c r="T11" i="1" a="1"/>
  <c r="T11" i="1" s="1"/>
  <c r="L29" i="3"/>
  <c r="K29" i="3"/>
  <c r="J29" i="3"/>
  <c r="I29" i="3"/>
  <c r="H29" i="3"/>
  <c r="G29" i="3"/>
  <c r="F29" i="3"/>
  <c r="E29" i="3"/>
  <c r="D29" i="3"/>
  <c r="C29" i="3"/>
  <c r="L28" i="3"/>
  <c r="K28" i="3"/>
  <c r="J28" i="3"/>
  <c r="I28" i="3"/>
  <c r="H28" i="3"/>
  <c r="G28" i="3"/>
  <c r="F28" i="3"/>
  <c r="E28" i="3"/>
  <c r="D28" i="3"/>
  <c r="C28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10uL Values" type="6" refreshedVersion="2" background="1" saveData="1">
    <textPr prompt="0" codePage="10006" firstRow="2" sourceFile="C:\Photometrics\10uL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10uL Values1" type="6" refreshedVersion="2" background="1" saveData="1">
    <textPr prompt="0" codePage="10006" firstRow="2" sourceFile="C:\Photometrics\10uL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2uL Values" type="6" refreshedVersion="0" background="1">
    <textPr prompt="0" sourceFile="U:\New 384 Head\Programming Stuph\HSL Output Maybe\2uL Values.txt">
      <textFields>
        <textField/>
      </textFields>
    </textPr>
  </connection>
  <connection id="4" xr16:uid="{00000000-0015-0000-FFFF-FFFF03000000}" name="2uL Values1" type="6" refreshedVersion="0" background="1">
    <textPr prompt="0" sourceFile="U:\New 384 Head\Programming Stuph\HSL Output Maybe\2uL Values.txt">
      <textFields>
        <textField/>
      </textFields>
    </textPr>
  </connection>
  <connection id="5" xr16:uid="{00000000-0015-0000-FFFF-FFFF04000000}" name="2uL Values10" type="6" refreshedVersion="0" background="1">
    <textPr prompt="0" sourceFile=" C:\Photometrics\2uL Values.txt">
      <textFields>
        <textField/>
      </textFields>
    </textPr>
  </connection>
  <connection id="6" xr16:uid="{00000000-0015-0000-FFFF-FFFF05000000}" name="2uL Values2" type="6" refreshedVersion="0" background="1">
    <textPr prompt="0" sourceFile="U:\New 384 Head\Programming Stuph\HSL Output Maybe\2uL Values.txt">
      <textFields>
        <textField/>
      </textFields>
    </textPr>
  </connection>
  <connection id="7" xr16:uid="{00000000-0015-0000-FFFF-FFFF06000000}" name="2uL Values3" type="6" refreshedVersion="0" background="1">
    <textPr prompt="0" sourceFile="U:\New 384 Head\Programming Stuph\HSL Output Maybe\2uL Values.txt">
      <textFields>
        <textField/>
      </textFields>
    </textPr>
  </connection>
  <connection id="8" xr16:uid="{00000000-0015-0000-FFFF-FFFF07000000}" name="2uL Values4" type="6" refreshedVersion="0" background="1">
    <textPr prompt="0" sourceFile="U:\New 384 Head\Programming Stuph\HSL Output Maybe\2uL Values.txt">
      <textFields>
        <textField/>
      </textFields>
    </textPr>
  </connection>
  <connection id="9" xr16:uid="{00000000-0015-0000-FFFF-FFFF08000000}" name="2uL Values5" type="6" refreshedVersion="0" background="1">
    <textPr prompt="0" sourceFile="U:\New 384 Head\Programming Stuph\HSL Output Maybe\2uL Values.txt">
      <textFields>
        <textField/>
      </textFields>
    </textPr>
  </connection>
  <connection id="10" xr16:uid="{00000000-0015-0000-FFFF-FFFF09000000}" name="2uL Values6" type="6" refreshedVersion="0" background="1">
    <textPr prompt="0" sourceFile="U:\New 384 Head\Programming Stuph\HSL Output Maybe\2uL Values.txt">
      <textFields>
        <textField/>
      </textFields>
    </textPr>
  </connection>
  <connection id="11" xr16:uid="{00000000-0015-0000-FFFF-FFFF0A000000}" name="2uL Values7" type="6" refreshedVersion="0" background="1">
    <textPr prompt="0" sourceFile="U:\New 384 Head\Programming Stuph\HSL Output Maybe\2uL Values.txt">
      <textFields>
        <textField/>
      </textFields>
    </textPr>
  </connection>
  <connection id="12" xr16:uid="{00000000-0015-0000-FFFF-FFFF0B000000}" name="2uL Values8" type="6" refreshedVersion="0" background="1">
    <textPr prompt="0" sourceFile="U:\New 384 Head\Programming Stuph\HSL Output Maybe\2uL Values.txt">
      <textFields>
        <textField/>
      </textFields>
    </textPr>
  </connection>
  <connection id="13" xr16:uid="{00000000-0015-0000-FFFF-FFFF0C000000}" name="2uL Values9" type="6" refreshedVersion="0" background="1">
    <textPr prompt="0" sourceFile="U:\New 384 Head\Programming Stuph\HSL Output Maybe\2uL Values.txt">
      <textFields>
        <textField/>
      </textFields>
    </textPr>
  </connection>
  <connection id="14" xr16:uid="{00000000-0015-0000-FFFF-FFFF0D000000}" name="50uL Values" type="6" refreshedVersion="0" background="1">
    <textPr prompt="0" sourceFile="U:\New 384 Head\Programming Stuph\HSL Output Maybe\50uL Values.txt">
      <textFields>
        <textField/>
      </textFields>
    </textPr>
  </connection>
  <connection id="15" xr16:uid="{00000000-0015-0000-FFFF-FFFF0E000000}" name="high values" type="6" refreshedVersion="2" background="1" saveData="1">
    <textPr prompt="0" codePage="10006" firstRow="2" sourceFile="C:\Photometrics\high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high values1" type="6" refreshedVersion="2" background="1" saveData="1">
    <textPr prompt="0" codePage="10006" firstRow="2" sourceFile="C:\Photometrics\high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HSL Output Maybe2uL Values" type="6" refreshedVersion="0" background="1">
    <textPr prompt="0" sourceFile="U:\New 384 Head\Programming Stuph\HSL Output Maybe2uL Values.txt">
      <textFields>
        <textField/>
      </textFields>
    </textPr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<sst xmlns="http://schemas.openxmlformats.org/spreadsheetml/2006/main" count="187" uniqueCount="87">
  <si>
    <t>Avg</t>
  </si>
  <si>
    <t>SD</t>
  </si>
  <si>
    <t>A</t>
  </si>
  <si>
    <t>B</t>
  </si>
  <si>
    <t>C</t>
  </si>
  <si>
    <t>D</t>
  </si>
  <si>
    <t>E</t>
  </si>
  <si>
    <t>F</t>
  </si>
  <si>
    <t>G</t>
  </si>
  <si>
    <t>H</t>
  </si>
  <si>
    <t>RESULTS</t>
  </si>
  <si>
    <t>Precision</t>
  </si>
  <si>
    <t>Solution 1</t>
  </si>
  <si>
    <t>Total</t>
  </si>
  <si>
    <t>Dispensed Mass (mg)</t>
  </si>
  <si>
    <t xml:space="preserve">Well Accuracy </t>
  </si>
  <si>
    <t>math check</t>
  </si>
  <si>
    <t>Well Mass</t>
  </si>
  <si>
    <t>high limit</t>
  </si>
  <si>
    <t>low limit</t>
  </si>
  <si>
    <t>REV</t>
  </si>
  <si>
    <t>X1</t>
  </si>
  <si>
    <t>P/N:</t>
  </si>
  <si>
    <t>REV:</t>
  </si>
  <si>
    <t>ECO</t>
  </si>
  <si>
    <t>DATE</t>
  </si>
  <si>
    <t>DWN</t>
  </si>
  <si>
    <t>APVD</t>
  </si>
  <si>
    <t>TEMP,VERIF,ML PREP,2 CH</t>
  </si>
  <si>
    <t>DGM</t>
  </si>
  <si>
    <t>CHANGE DESCRIPTION</t>
  </si>
  <si>
    <t>CREATED</t>
  </si>
  <si>
    <t>X2</t>
  </si>
  <si>
    <t>Revised well trueness math to calculate from rows rather than from total dataset. Changed CVs to calculate from all 10 columns rather than 8.</t>
  </si>
  <si>
    <t>X3</t>
  </si>
  <si>
    <t>Changed low volume accuracy from 10% to 8%, low volume CV from 6% to 5%, and photometric "CV" to "CV &lt;X%"</t>
  </si>
  <si>
    <t>X4</t>
  </si>
  <si>
    <t>Low Volume (10 µL) Mass Results</t>
  </si>
  <si>
    <t>Low Volume (10 µL) Photometric Results</t>
  </si>
  <si>
    <t>High Volume (250 µL) Mass Results</t>
  </si>
  <si>
    <t>High Volume (250 µL) Photometric Results</t>
  </si>
  <si>
    <t>Low Volume (10 µL) Adjusted OD Results</t>
  </si>
  <si>
    <t>High Volume (250 µL) Adjusted OD Results</t>
  </si>
  <si>
    <t>10 uL</t>
  </si>
  <si>
    <t>250 uL</t>
  </si>
  <si>
    <t>Added Balance ID, Temp, Humidity, and signature/date fields. Added actual volume to all titles</t>
  </si>
  <si>
    <r>
      <t>Density (g/cm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</si>
  <si>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Temperature (15</t>
    </r>
    <r>
      <rPr>
        <b/>
        <sz val="11"/>
        <color indexed="8"/>
        <rFont val="Calibri"/>
        <family val="2"/>
      </rPr>
      <t>–35°C)</t>
    </r>
  </si>
  <si>
    <t>Balance ID</t>
  </si>
  <si>
    <t>Reader ID</t>
  </si>
  <si>
    <t>Dispensed mass (mg)</t>
  </si>
  <si>
    <t>Signature</t>
  </si>
  <si>
    <t>Date</t>
  </si>
  <si>
    <t>High volume result</t>
  </si>
  <si>
    <t>Low volume result</t>
  </si>
  <si>
    <t>YELLOW FIELDS REQUIRE INPUT</t>
  </si>
  <si>
    <t>When copying data into spreadsheet, paste Values Only:</t>
  </si>
  <si>
    <t>Beautified template based on Marketing review. Reverted PASS/FAIL criteria to calculate from channel's avg rather than worst single dispense.</t>
  </si>
  <si>
    <t>SES</t>
  </si>
  <si>
    <t>Test Volume (uL)</t>
  </si>
  <si>
    <t>fixed High volume CV criteria to be 2% not 5%. Added rounding functions to trueness and CV outputs to maintian to standard sigfigs.</t>
  </si>
  <si>
    <r>
      <t xml:space="preserve">CV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Arial"/>
        <family val="2"/>
      </rPr>
      <t>5%</t>
    </r>
  </si>
  <si>
    <r>
      <t xml:space="preserve">CV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Arial"/>
        <family val="2"/>
      </rPr>
      <t>2%</t>
    </r>
  </si>
  <si>
    <t>Humidity (15–85%RH)</t>
  </si>
  <si>
    <t>Test Mass (mg)</t>
  </si>
  <si>
    <t>Excpected Plate Mass</t>
  </si>
  <si>
    <t>Excpected Well Mass</t>
  </si>
  <si>
    <t>Excpected Probe Mass</t>
  </si>
  <si>
    <t>Trueness</t>
  </si>
  <si>
    <t>Low Volume (10 µL) Reference OD Results</t>
  </si>
  <si>
    <t>Low Volume (10 µL) Measurement OD Results</t>
  </si>
  <si>
    <t>High Volume (250 µL) Reference OD Results</t>
  </si>
  <si>
    <t>High Volume (250 µL) Measurement OD Results</t>
  </si>
  <si>
    <t>Hygrometer ID</t>
  </si>
  <si>
    <r>
      <t xml:space="preserve">Accuracy </t>
    </r>
    <r>
      <rPr>
        <b/>
        <sz val="10"/>
        <color theme="1"/>
        <rFont val="Aptos Narrow"/>
        <family val="2"/>
      </rPr>
      <t>±</t>
    </r>
    <r>
      <rPr>
        <b/>
        <sz val="10"/>
        <color theme="1"/>
        <rFont val="Arial"/>
        <family val="2"/>
      </rPr>
      <t>8%</t>
    </r>
  </si>
  <si>
    <r>
      <t xml:space="preserve">Accuracy </t>
    </r>
    <r>
      <rPr>
        <b/>
        <sz val="10"/>
        <color theme="1"/>
        <rFont val="Aptos Narrow"/>
        <family val="2"/>
      </rPr>
      <t>±</t>
    </r>
    <r>
      <rPr>
        <b/>
        <sz val="10"/>
        <color theme="1"/>
        <rFont val="Arial"/>
        <family val="2"/>
      </rPr>
      <t>2.5%</t>
    </r>
  </si>
  <si>
    <r>
      <t xml:space="preserve">Re-titled OD Calculation tables to be clearer for Single mode Readers. No change to any caluclations or formats. Fixed typo; Hydrometer now Hydgrometer. Revised accuracy to 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</rPr>
      <t xml:space="preserve"> instead of </t>
    </r>
    <r>
      <rPr>
        <sz val="11"/>
        <color theme="1"/>
        <rFont val="Aptos Narrow"/>
        <family val="2"/>
      </rPr>
      <t>≤</t>
    </r>
    <r>
      <rPr>
        <sz val="11"/>
        <color theme="1"/>
        <rFont val="Calibri"/>
        <family val="2"/>
      </rPr>
      <t xml:space="preserve"> and absolute %.</t>
    </r>
    <r>
      <rPr>
        <sz val="11"/>
        <color theme="1"/>
        <rFont val="Calibri"/>
        <family val="2"/>
        <scheme val="minor"/>
      </rPr>
      <t xml:space="preserve"> </t>
    </r>
  </si>
  <si>
    <t>Channel 1 pipetting head S/N</t>
  </si>
  <si>
    <t>Channel 2 pipetting head S/N</t>
  </si>
  <si>
    <t>Channel 3 pipetting head S/N</t>
  </si>
  <si>
    <t>Channel 4 pipetting head S/N</t>
  </si>
  <si>
    <t>Channel 1</t>
  </si>
  <si>
    <t>Channel 2</t>
  </si>
  <si>
    <t>Channel 3</t>
  </si>
  <si>
    <t>Channel 4</t>
  </si>
  <si>
    <t>6604526-03</t>
  </si>
  <si>
    <t>Microlab Prep 4 Independent Channels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</si>
</sst>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m/d/yy\ h:mm\ AM/PM;@"/>
    <numFmt numFmtId="165" formatCode="0.000"/>
    <numFmt numFmtId="166" formatCode="0.0000"/>
    <numFmt numFmtId="167" formatCode="0.0%"/>
    <numFmt numFmtId="168" formatCode="0.0"/>
    <numFmt numFmtId="169" formatCode="0.0000%"/>
  </numFmts>
  <fonts count="2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24"/>
      <color rgb="FFEFB31D"/>
      <name val="Arial"/>
      <family val="2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1"/>
      <color theme="0" tint="-0.14999847407452621"/>
      <name val="Arial"/>
      <family val="2"/>
    </font>
    <font>
      <sz val="24"/>
      <color theme="0"/>
      <name val="Arial"/>
      <family val="2"/>
    </font>
    <font>
      <sz val="12"/>
      <color theme="1"/>
      <name val="Arial"/>
      <family val="2"/>
    </font>
    <font>
      <b/>
      <sz val="11"/>
      <color indexed="8"/>
      <name val="Calibri"/>
      <family val="2"/>
      <scheme val="minor"/>
    </font>
    <font>
      <b/>
      <sz val="41"/>
      <color rgb="FF00000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ptos Narrow"/>
      <family val="2"/>
    </font>
    <font>
      <sz val="11"/>
      <color theme="1"/>
      <name val="Aptos Narrow"/>
      <family val="2"/>
    </font>
    <font>
      <b/>
      <sz val="4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AE8C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7D590"/>
        <bgColor indexed="64"/>
      </patternFill>
    </fill>
    <fill>
      <patternFill patternType="solid">
        <fgColor rgb="FF56A0D3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DEDCDC"/>
        <bgColor indexed="64"/>
      </patternFill>
    </fill>
    <fill>
      <patternFill patternType="solid">
        <fgColor rgb="FFB50937"/>
        <bgColor indexed="64"/>
      </patternFill>
    </fill>
    <fill>
      <patternFill patternType="solid">
        <fgColor rgb="FFEFB31D"/>
        <bgColor indexed="64"/>
      </patternFill>
    </fill>
  </fills>
  <borders count="10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theme="1"/>
      </bottom>
      <diagonal/>
    </border>
    <border>
      <left/>
      <right/>
      <top style="thin">
        <color indexed="64"/>
      </top>
      <bottom style="thick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n">
        <color indexed="64"/>
      </left>
      <right/>
      <top style="thick">
        <color theme="1"/>
      </top>
      <bottom style="thin">
        <color theme="0"/>
      </bottom>
      <diagonal/>
    </border>
    <border>
      <left/>
      <right/>
      <top style="thick">
        <color theme="1"/>
      </top>
      <bottom style="thin">
        <color theme="0"/>
      </bottom>
      <diagonal/>
    </border>
    <border>
      <left/>
      <right style="thick">
        <color indexed="64"/>
      </right>
      <top style="thick">
        <color theme="1"/>
      </top>
      <bottom style="thin">
        <color theme="0"/>
      </bottom>
      <diagonal/>
    </border>
    <border>
      <left style="thick">
        <color indexed="64"/>
      </left>
      <right/>
      <top style="thick">
        <color theme="1"/>
      </top>
      <bottom style="thin">
        <color theme="1" tint="0.34998626667073579"/>
      </bottom>
      <diagonal/>
    </border>
    <border>
      <left/>
      <right style="thin">
        <color indexed="64"/>
      </right>
      <top style="thick">
        <color theme="1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 style="thin">
        <color theme="0"/>
      </top>
      <bottom style="thin">
        <color theme="0"/>
      </bottom>
      <diagonal/>
    </border>
    <border>
      <left style="thick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ck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ck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theme="1"/>
      </top>
      <bottom style="thin">
        <color rgb="FFC5C4C4"/>
      </bottom>
      <diagonal/>
    </border>
    <border>
      <left/>
      <right/>
      <top style="thick">
        <color theme="1"/>
      </top>
      <bottom style="thin">
        <color rgb="FFC5C4C4"/>
      </bottom>
      <diagonal/>
    </border>
    <border>
      <left/>
      <right style="thick">
        <color indexed="64"/>
      </right>
      <top style="thick">
        <color theme="1"/>
      </top>
      <bottom style="thin">
        <color rgb="FFC5C4C4"/>
      </bottom>
      <diagonal/>
    </border>
    <border>
      <left style="thin">
        <color indexed="64"/>
      </left>
      <right/>
      <top style="thin">
        <color rgb="FFC5C4C4"/>
      </top>
      <bottom style="thin">
        <color rgb="FFC5C4C4"/>
      </bottom>
      <diagonal/>
    </border>
    <border>
      <left/>
      <right/>
      <top style="thin">
        <color rgb="FFC5C4C4"/>
      </top>
      <bottom style="thin">
        <color rgb="FFC5C4C4"/>
      </bottom>
      <diagonal/>
    </border>
    <border>
      <left/>
      <right style="thick">
        <color indexed="64"/>
      </right>
      <top style="thin">
        <color rgb="FFC5C4C4"/>
      </top>
      <bottom style="thin">
        <color rgb="FFC5C4C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DEDCDC"/>
      </bottom>
      <diagonal/>
    </border>
    <border>
      <left/>
      <right/>
      <top style="thin">
        <color indexed="64"/>
      </top>
      <bottom style="thin">
        <color rgb="FFDEDCDC"/>
      </bottom>
      <diagonal/>
    </border>
    <border>
      <left/>
      <right style="thin">
        <color indexed="64"/>
      </right>
      <top style="thin">
        <color indexed="64"/>
      </top>
      <bottom style="thin">
        <color rgb="FFDEDCDC"/>
      </bottom>
      <diagonal/>
    </border>
    <border>
      <left style="thin">
        <color indexed="64"/>
      </left>
      <right/>
      <top style="thin">
        <color rgb="FFDEDCDC"/>
      </top>
      <bottom style="thin">
        <color rgb="FFDEDCDC"/>
      </bottom>
      <diagonal/>
    </border>
    <border>
      <left/>
      <right/>
      <top style="thin">
        <color rgb="FFDEDCDC"/>
      </top>
      <bottom style="thin">
        <color rgb="FFDEDCDC"/>
      </bottom>
      <diagonal/>
    </border>
    <border>
      <left/>
      <right style="thin">
        <color indexed="64"/>
      </right>
      <top style="thin">
        <color rgb="FFDEDCDC"/>
      </top>
      <bottom style="thin">
        <color rgb="FFDEDCDC"/>
      </bottom>
      <diagonal/>
    </border>
    <border>
      <left style="thin">
        <color indexed="64"/>
      </left>
      <right/>
      <top style="thin">
        <color rgb="FFDEDCDC"/>
      </top>
      <bottom style="thin">
        <color indexed="64"/>
      </bottom>
      <diagonal/>
    </border>
    <border>
      <left/>
      <right/>
      <top style="thin">
        <color rgb="FFDEDCDC"/>
      </top>
      <bottom style="thin">
        <color indexed="64"/>
      </bottom>
      <diagonal/>
    </border>
    <border>
      <left/>
      <right style="thin">
        <color indexed="64"/>
      </right>
      <top style="thin">
        <color rgb="FFDEDCD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EDCDC"/>
      </bottom>
      <diagonal/>
    </border>
    <border>
      <left style="thin">
        <color indexed="64"/>
      </left>
      <right style="thin">
        <color rgb="FFC5C4C4"/>
      </right>
      <top style="thin">
        <color indexed="64"/>
      </top>
      <bottom style="thin">
        <color rgb="FFC5C4C4"/>
      </bottom>
      <diagonal/>
    </border>
    <border>
      <left/>
      <right/>
      <top style="thin">
        <color indexed="64"/>
      </top>
      <bottom style="thin">
        <color rgb="FFC5C4C4"/>
      </bottom>
      <diagonal/>
    </border>
    <border>
      <left/>
      <right style="thin">
        <color indexed="64"/>
      </right>
      <top style="thin">
        <color indexed="64"/>
      </top>
      <bottom style="thin">
        <color rgb="FFC5C4C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64"/>
      </right>
      <top style="thin">
        <color theme="0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 style="thick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rgb="FFC5C4C4"/>
      </bottom>
      <diagonal/>
    </border>
    <border>
      <left/>
      <right/>
      <top/>
      <bottom style="thin">
        <color rgb="FFC5C4C4"/>
      </bottom>
      <diagonal/>
    </border>
    <border>
      <left/>
      <right style="thick">
        <color indexed="64"/>
      </right>
      <top/>
      <bottom style="thin">
        <color rgb="FFC5C4C4"/>
      </bottom>
      <diagonal/>
    </border>
    <border>
      <left style="thin">
        <color indexed="64"/>
      </left>
      <right/>
      <top style="thin">
        <color rgb="FFC5C4C4"/>
      </top>
      <bottom/>
      <diagonal/>
    </border>
    <border>
      <left/>
      <right/>
      <top style="thin">
        <color rgb="FFC5C4C4"/>
      </top>
      <bottom/>
      <diagonal/>
    </border>
    <border>
      <left/>
      <right style="thick">
        <color indexed="64"/>
      </right>
      <top style="thin">
        <color rgb="FFC5C4C4"/>
      </top>
      <bottom/>
      <diagonal/>
    </border>
    <border>
      <left/>
      <right style="thin">
        <color indexed="64"/>
      </right>
      <top style="thin">
        <color rgb="FFC5C4C4"/>
      </top>
      <bottom/>
      <diagonal/>
    </border>
    <border>
      <left style="thin">
        <color indexed="64"/>
      </left>
      <right style="thin">
        <color indexed="64"/>
      </right>
      <top style="thin">
        <color rgb="FFDEDCDC"/>
      </top>
      <bottom/>
      <diagonal/>
    </border>
    <border>
      <left style="thin">
        <color indexed="64"/>
      </left>
      <right style="thin">
        <color indexed="64"/>
      </right>
      <top style="thin">
        <color rgb="FFDEDCDC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rgb="FFDEDCDC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19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10" fontId="0" fillId="2" borderId="16" xfId="1" applyNumberFormat="1" applyFont="1" applyFill="1" applyBorder="1" applyAlignment="1" applyProtection="1">
      <alignment horizontal="center"/>
    </xf>
    <xf numFmtId="10" fontId="0" fillId="2" borderId="17" xfId="1" applyNumberFormat="1" applyFont="1" applyFill="1" applyBorder="1" applyAlignment="1" applyProtection="1">
      <alignment horizontal="center"/>
    </xf>
    <xf numFmtId="10" fontId="0" fillId="2" borderId="18" xfId="1" applyNumberFormat="1" applyFont="1" applyFill="1" applyBorder="1" applyAlignment="1" applyProtection="1">
      <alignment horizontal="center"/>
    </xf>
    <xf numFmtId="10" fontId="0" fillId="2" borderId="19" xfId="1" applyNumberFormat="1" applyFont="1" applyFill="1" applyBorder="1" applyAlignment="1" applyProtection="1">
      <alignment horizontal="center"/>
    </xf>
    <xf numFmtId="10" fontId="0" fillId="2" borderId="20" xfId="1" applyNumberFormat="1" applyFont="1" applyFill="1" applyBorder="1" applyAlignment="1" applyProtection="1">
      <alignment horizontal="center"/>
    </xf>
    <xf numFmtId="10" fontId="0" fillId="2" borderId="21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/>
    </xf>
    <xf numFmtId="10" fontId="0" fillId="2" borderId="0" xfId="1" applyNumberFormat="1" applyFont="1" applyFill="1" applyBorder="1" applyAlignment="1" applyProtection="1">
      <alignment horizontal="center"/>
    </xf>
    <xf numFmtId="10" fontId="4" fillId="2" borderId="0" xfId="1" applyNumberFormat="1" applyFont="1" applyFill="1" applyBorder="1" applyAlignment="1" applyProtection="1">
      <alignment horizontal="center"/>
    </xf>
    <xf numFmtId="9" fontId="0" fillId="2" borderId="0" xfId="1" applyFont="1" applyFill="1" applyBorder="1" applyAlignment="1" applyProtection="1">
      <alignment horizontal="center"/>
    </xf>
    <xf numFmtId="0" fontId="4" fillId="0" borderId="0" xfId="0" applyFont="1"/>
    <xf numFmtId="2" fontId="0" fillId="2" borderId="0" xfId="0" applyNumberFormat="1" applyFill="1"/>
    <xf numFmtId="2" fontId="0" fillId="2" borderId="16" xfId="0" applyNumberForma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11" fillId="4" borderId="32" xfId="0" applyFont="1" applyFill="1" applyBorder="1" applyAlignment="1">
      <alignment horizontal="center"/>
    </xf>
    <xf numFmtId="0" fontId="11" fillId="4" borderId="33" xfId="0" applyFont="1" applyFill="1" applyBorder="1" applyAlignment="1">
      <alignment horizontal="center"/>
    </xf>
    <xf numFmtId="0" fontId="11" fillId="4" borderId="34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9" fontId="13" fillId="6" borderId="38" xfId="0" applyNumberFormat="1" applyFont="1" applyFill="1" applyBorder="1" applyAlignment="1">
      <alignment horizontal="center"/>
    </xf>
    <xf numFmtId="0" fontId="13" fillId="6" borderId="39" xfId="0" applyFont="1" applyFill="1" applyBorder="1" applyAlignment="1">
      <alignment horizontal="center"/>
    </xf>
    <xf numFmtId="0" fontId="13" fillId="3" borderId="43" xfId="0" applyFont="1" applyFill="1" applyBorder="1" applyAlignment="1">
      <alignment horizontal="center"/>
    </xf>
    <xf numFmtId="0" fontId="13" fillId="3" borderId="44" xfId="0" applyFont="1" applyFill="1" applyBorder="1" applyAlignment="1">
      <alignment horizontal="center"/>
    </xf>
    <xf numFmtId="0" fontId="13" fillId="6" borderId="43" xfId="0" applyFont="1" applyFill="1" applyBorder="1" applyAlignment="1">
      <alignment horizontal="center"/>
    </xf>
    <xf numFmtId="0" fontId="13" fillId="6" borderId="44" xfId="0" applyFont="1" applyFill="1" applyBorder="1" applyAlignment="1">
      <alignment horizontal="center"/>
    </xf>
    <xf numFmtId="0" fontId="11" fillId="4" borderId="45" xfId="0" applyFont="1" applyFill="1" applyBorder="1" applyAlignment="1">
      <alignment horizontal="center"/>
    </xf>
    <xf numFmtId="0" fontId="13" fillId="3" borderId="47" xfId="0" applyFont="1" applyFill="1" applyBorder="1" applyAlignment="1">
      <alignment horizontal="center"/>
    </xf>
    <xf numFmtId="0" fontId="13" fillId="3" borderId="48" xfId="0" applyFont="1" applyFill="1" applyBorder="1" applyAlignment="1">
      <alignment horizontal="center"/>
    </xf>
    <xf numFmtId="0" fontId="13" fillId="6" borderId="50" xfId="0" applyFont="1" applyFill="1" applyBorder="1" applyAlignment="1">
      <alignment horizontal="center"/>
    </xf>
    <xf numFmtId="0" fontId="13" fillId="6" borderId="51" xfId="0" applyFont="1" applyFill="1" applyBorder="1" applyAlignment="1">
      <alignment horizontal="center"/>
    </xf>
    <xf numFmtId="0" fontId="13" fillId="3" borderId="50" xfId="0" applyFont="1" applyFill="1" applyBorder="1" applyAlignment="1">
      <alignment horizontal="center"/>
    </xf>
    <xf numFmtId="0" fontId="13" fillId="3" borderId="51" xfId="0" applyFont="1" applyFill="1" applyBorder="1" applyAlignment="1">
      <alignment horizontal="center"/>
    </xf>
    <xf numFmtId="0" fontId="13" fillId="3" borderId="52" xfId="0" applyFont="1" applyFill="1" applyBorder="1" applyAlignment="1">
      <alignment horizontal="center"/>
    </xf>
    <xf numFmtId="0" fontId="13" fillId="3" borderId="49" xfId="0" applyFont="1" applyFill="1" applyBorder="1" applyAlignment="1">
      <alignment horizontal="center"/>
    </xf>
    <xf numFmtId="0" fontId="11" fillId="4" borderId="53" xfId="0" applyFont="1" applyFill="1" applyBorder="1" applyAlignment="1">
      <alignment horizontal="center"/>
    </xf>
    <xf numFmtId="0" fontId="13" fillId="6" borderId="3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2" fillId="5" borderId="35" xfId="0" applyFont="1" applyFill="1" applyBorder="1" applyAlignment="1" applyProtection="1">
      <alignment horizontal="center"/>
      <protection locked="0"/>
    </xf>
    <xf numFmtId="0" fontId="12" fillId="5" borderId="36" xfId="0" applyFont="1" applyFill="1" applyBorder="1" applyAlignment="1" applyProtection="1">
      <alignment horizontal="center"/>
      <protection locked="0"/>
    </xf>
    <xf numFmtId="0" fontId="12" fillId="7" borderId="40" xfId="0" applyFont="1" applyFill="1" applyBorder="1" applyAlignment="1" applyProtection="1">
      <alignment horizontal="center"/>
      <protection locked="0"/>
    </xf>
    <xf numFmtId="0" fontId="12" fillId="7" borderId="41" xfId="0" applyFont="1" applyFill="1" applyBorder="1" applyAlignment="1" applyProtection="1">
      <alignment horizontal="center"/>
      <protection locked="0"/>
    </xf>
    <xf numFmtId="0" fontId="0" fillId="0" borderId="80" xfId="0" applyBorder="1" applyAlignment="1">
      <alignment horizontal="center"/>
    </xf>
    <xf numFmtId="0" fontId="0" fillId="0" borderId="81" xfId="0" applyBorder="1" applyAlignment="1">
      <alignment horizontal="center"/>
    </xf>
    <xf numFmtId="15" fontId="0" fillId="0" borderId="81" xfId="0" applyNumberFormat="1" applyBorder="1" applyAlignment="1">
      <alignment horizontal="center"/>
    </xf>
    <xf numFmtId="0" fontId="0" fillId="0" borderId="82" xfId="0" applyBorder="1" applyAlignment="1">
      <alignment horizontal="center"/>
    </xf>
    <xf numFmtId="0" fontId="12" fillId="5" borderId="37" xfId="0" applyFont="1" applyFill="1" applyBorder="1" applyAlignment="1" applyProtection="1">
      <alignment horizontal="center"/>
      <protection locked="0"/>
    </xf>
    <xf numFmtId="0" fontId="12" fillId="7" borderId="42" xfId="0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2" borderId="10" xfId="0" applyFill="1" applyBorder="1"/>
    <xf numFmtId="0" fontId="2" fillId="2" borderId="0" xfId="0" applyFont="1" applyFill="1"/>
    <xf numFmtId="164" fontId="3" fillId="2" borderId="0" xfId="0" applyNumberFormat="1" applyFont="1" applyFill="1"/>
    <xf numFmtId="0" fontId="4" fillId="2" borderId="0" xfId="0" applyFont="1" applyFill="1" applyAlignment="1">
      <alignment horizontal="right"/>
    </xf>
    <xf numFmtId="0" fontId="1" fillId="2" borderId="11" xfId="0" applyFont="1" applyFill="1" applyBorder="1"/>
    <xf numFmtId="0" fontId="1" fillId="2" borderId="22" xfId="0" applyFont="1" applyFill="1" applyBorder="1"/>
    <xf numFmtId="0" fontId="8" fillId="2" borderId="8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15" xfId="0" applyFont="1" applyFill="1" applyBorder="1" applyAlignment="1">
      <alignment vertical="top" wrapText="1"/>
    </xf>
    <xf numFmtId="0" fontId="2" fillId="2" borderId="10" xfId="0" applyFont="1" applyFill="1" applyBorder="1"/>
    <xf numFmtId="0" fontId="0" fillId="2" borderId="0" xfId="0" applyFill="1" applyAlignment="1">
      <alignment horizontal="left"/>
    </xf>
    <xf numFmtId="0" fontId="5" fillId="2" borderId="0" xfId="0" applyFont="1" applyFill="1"/>
    <xf numFmtId="0" fontId="21" fillId="4" borderId="66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/>
    </xf>
    <xf numFmtId="0" fontId="5" fillId="2" borderId="24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0" fontId="12" fillId="2" borderId="76" xfId="0" applyNumberFormat="1" applyFont="1" applyFill="1" applyBorder="1" applyAlignment="1">
      <alignment horizontal="center"/>
    </xf>
    <xf numFmtId="2" fontId="12" fillId="2" borderId="70" xfId="0" applyNumberFormat="1" applyFont="1" applyFill="1" applyBorder="1" applyAlignment="1">
      <alignment horizontal="center"/>
    </xf>
    <xf numFmtId="2" fontId="12" fillId="2" borderId="71" xfId="0" applyNumberFormat="1" applyFont="1" applyFill="1" applyBorder="1" applyAlignment="1">
      <alignment horizontal="center"/>
    </xf>
    <xf numFmtId="10" fontId="12" fillId="2" borderId="72" xfId="0" applyNumberFormat="1" applyFont="1" applyFill="1" applyBorder="1" applyAlignment="1">
      <alignment horizontal="center"/>
    </xf>
    <xf numFmtId="2" fontId="12" fillId="2" borderId="73" xfId="0" applyNumberFormat="1" applyFont="1" applyFill="1" applyBorder="1" applyAlignment="1">
      <alignment horizontal="center"/>
    </xf>
    <xf numFmtId="2" fontId="12" fillId="2" borderId="74" xfId="0" applyNumberFormat="1" applyFont="1" applyFill="1" applyBorder="1" applyAlignment="1">
      <alignment horizontal="center"/>
    </xf>
    <xf numFmtId="10" fontId="12" fillId="2" borderId="75" xfId="0" applyNumberFormat="1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166" fontId="0" fillId="2" borderId="0" xfId="1" applyNumberFormat="1" applyFont="1" applyFill="1" applyBorder="1" applyAlignment="1" applyProtection="1">
      <alignment horizontal="center"/>
    </xf>
    <xf numFmtId="10" fontId="0" fillId="2" borderId="0" xfId="0" applyNumberFormat="1" applyFill="1"/>
    <xf numFmtId="0" fontId="4" fillId="2" borderId="81" xfId="0" applyFont="1" applyFill="1" applyBorder="1" applyAlignment="1">
      <alignment horizontal="center"/>
    </xf>
    <xf numFmtId="165" fontId="0" fillId="2" borderId="0" xfId="0" applyNumberFormat="1" applyFill="1"/>
    <xf numFmtId="165" fontId="0" fillId="2" borderId="0" xfId="1" applyNumberFormat="1" applyFont="1" applyFill="1" applyProtection="1"/>
    <xf numFmtId="2" fontId="0" fillId="2" borderId="0" xfId="0" applyNumberFormat="1" applyFill="1" applyAlignment="1">
      <alignment horizontal="right"/>
    </xf>
    <xf numFmtId="168" fontId="0" fillId="2" borderId="0" xfId="0" applyNumberFormat="1" applyFill="1" applyAlignment="1">
      <alignment horizontal="right"/>
    </xf>
    <xf numFmtId="168" fontId="0" fillId="2" borderId="0" xfId="0" applyNumberFormat="1" applyFill="1"/>
    <xf numFmtId="166" fontId="12" fillId="2" borderId="67" xfId="0" applyNumberFormat="1" applyFont="1" applyFill="1" applyBorder="1" applyAlignment="1">
      <alignment horizontal="center"/>
    </xf>
    <xf numFmtId="166" fontId="12" fillId="2" borderId="68" xfId="0" applyNumberFormat="1" applyFont="1" applyFill="1" applyBorder="1" applyAlignment="1">
      <alignment horizontal="center"/>
    </xf>
    <xf numFmtId="166" fontId="12" fillId="2" borderId="70" xfId="0" applyNumberFormat="1" applyFont="1" applyFill="1" applyBorder="1" applyAlignment="1">
      <alignment horizontal="center"/>
    </xf>
    <xf numFmtId="166" fontId="12" fillId="2" borderId="71" xfId="0" applyNumberFormat="1" applyFont="1" applyFill="1" applyBorder="1" applyAlignment="1">
      <alignment horizontal="center"/>
    </xf>
    <xf numFmtId="166" fontId="12" fillId="5" borderId="36" xfId="0" applyNumberFormat="1" applyFont="1" applyFill="1" applyBorder="1" applyAlignment="1" applyProtection="1">
      <alignment horizontal="center"/>
      <protection locked="0"/>
    </xf>
    <xf numFmtId="166" fontId="12" fillId="7" borderId="40" xfId="0" applyNumberFormat="1" applyFont="1" applyFill="1" applyBorder="1" applyAlignment="1" applyProtection="1">
      <alignment horizontal="center"/>
      <protection locked="0"/>
    </xf>
    <xf numFmtId="166" fontId="12" fillId="7" borderId="41" xfId="0" applyNumberFormat="1" applyFont="1" applyFill="1" applyBorder="1" applyAlignment="1" applyProtection="1">
      <alignment horizontal="center"/>
      <protection locked="0"/>
    </xf>
    <xf numFmtId="169" fontId="12" fillId="2" borderId="69" xfId="0" applyNumberFormat="1" applyFont="1" applyFill="1" applyBorder="1" applyAlignment="1">
      <alignment horizontal="center"/>
    </xf>
    <xf numFmtId="169" fontId="12" fillId="2" borderId="72" xfId="0" applyNumberFormat="1" applyFont="1" applyFill="1" applyBorder="1" applyAlignment="1">
      <alignment horizontal="center"/>
    </xf>
    <xf numFmtId="1" fontId="12" fillId="12" borderId="77" xfId="0" applyNumberFormat="1" applyFont="1" applyFill="1" applyBorder="1" applyAlignment="1" applyProtection="1">
      <alignment horizontal="center"/>
      <protection locked="0"/>
    </xf>
    <xf numFmtId="168" fontId="5" fillId="9" borderId="78" xfId="0" applyNumberFormat="1" applyFont="1" applyFill="1" applyBorder="1" applyAlignment="1">
      <alignment horizontal="center"/>
    </xf>
    <xf numFmtId="168" fontId="5" fillId="9" borderId="79" xfId="0" applyNumberFormat="1" applyFont="1" applyFill="1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horizontal="center"/>
    </xf>
    <xf numFmtId="15" fontId="0" fillId="0" borderId="88" xfId="0" applyNumberFormat="1" applyBorder="1" applyAlignment="1">
      <alignment horizontal="center"/>
    </xf>
    <xf numFmtId="0" fontId="0" fillId="0" borderId="89" xfId="0" applyBorder="1" applyAlignment="1">
      <alignment horizontal="center"/>
    </xf>
    <xf numFmtId="0" fontId="4" fillId="0" borderId="85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86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5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60" xfId="0" applyFill="1" applyBorder="1" applyAlignment="1">
      <alignment horizontal="center"/>
    </xf>
    <xf numFmtId="166" fontId="12" fillId="5" borderId="91" xfId="0" applyNumberFormat="1" applyFont="1" applyFill="1" applyBorder="1" applyAlignment="1" applyProtection="1">
      <alignment horizontal="center"/>
      <protection locked="0"/>
    </xf>
    <xf numFmtId="166" fontId="12" fillId="7" borderId="92" xfId="0" applyNumberFormat="1" applyFont="1" applyFill="1" applyBorder="1" applyAlignment="1" applyProtection="1">
      <alignment horizontal="center"/>
      <protection locked="0"/>
    </xf>
    <xf numFmtId="166" fontId="12" fillId="7" borderId="93" xfId="0" applyNumberFormat="1" applyFont="1" applyFill="1" applyBorder="1" applyAlignment="1" applyProtection="1">
      <alignment horizontal="center"/>
      <protection locked="0"/>
    </xf>
    <xf numFmtId="166" fontId="12" fillId="7" borderId="94" xfId="0" applyNumberFormat="1" applyFont="1" applyFill="1" applyBorder="1" applyAlignment="1" applyProtection="1">
      <alignment horizontal="center"/>
      <protection locked="0"/>
    </xf>
    <xf numFmtId="166" fontId="12" fillId="5" borderId="95" xfId="0" applyNumberFormat="1" applyFont="1" applyFill="1" applyBorder="1" applyAlignment="1" applyProtection="1">
      <alignment horizontal="center"/>
      <protection locked="0"/>
    </xf>
    <xf numFmtId="0" fontId="12" fillId="5" borderId="90" xfId="0" applyFont="1" applyFill="1" applyBorder="1" applyAlignment="1" applyProtection="1">
      <alignment horizontal="center"/>
      <protection locked="0"/>
    </xf>
    <xf numFmtId="0" fontId="12" fillId="5" borderId="91" xfId="0" applyFont="1" applyFill="1" applyBorder="1" applyAlignment="1" applyProtection="1">
      <alignment horizontal="center"/>
      <protection locked="0"/>
    </xf>
    <xf numFmtId="0" fontId="12" fillId="5" borderId="96" xfId="0" applyFont="1" applyFill="1" applyBorder="1" applyAlignment="1" applyProtection="1">
      <alignment horizontal="center"/>
      <protection locked="0"/>
    </xf>
    <xf numFmtId="0" fontId="12" fillId="7" borderId="92" xfId="0" applyFont="1" applyFill="1" applyBorder="1" applyAlignment="1" applyProtection="1">
      <alignment horizontal="center"/>
      <protection locked="0"/>
    </xf>
    <xf numFmtId="0" fontId="12" fillId="7" borderId="93" xfId="0" applyFont="1" applyFill="1" applyBorder="1" applyAlignment="1" applyProtection="1">
      <alignment horizontal="center"/>
      <protection locked="0"/>
    </xf>
    <xf numFmtId="0" fontId="12" fillId="7" borderId="94" xfId="0" applyFont="1" applyFill="1" applyBorder="1" applyAlignment="1" applyProtection="1">
      <alignment horizontal="center"/>
      <protection locked="0"/>
    </xf>
    <xf numFmtId="9" fontId="12" fillId="2" borderId="45" xfId="1" applyFont="1" applyFill="1" applyBorder="1" applyAlignment="1" applyProtection="1">
      <alignment horizontal="center"/>
    </xf>
    <xf numFmtId="9" fontId="12" fillId="2" borderId="60" xfId="1" applyFont="1" applyFill="1" applyBorder="1" applyAlignment="1" applyProtection="1">
      <alignment horizontal="center"/>
    </xf>
    <xf numFmtId="167" fontId="5" fillId="10" borderId="100" xfId="1" applyNumberFormat="1" applyFont="1" applyFill="1" applyBorder="1" applyAlignment="1" applyProtection="1">
      <alignment horizontal="center"/>
    </xf>
    <xf numFmtId="167" fontId="5" fillId="10" borderId="101" xfId="1" applyNumberFormat="1" applyFont="1" applyFill="1" applyBorder="1" applyAlignment="1" applyProtection="1">
      <alignment horizontal="center"/>
    </xf>
    <xf numFmtId="9" fontId="12" fillId="2" borderId="65" xfId="1" applyFont="1" applyFill="1" applyBorder="1" applyAlignment="1" applyProtection="1">
      <alignment horizontal="center"/>
    </xf>
    <xf numFmtId="167" fontId="5" fillId="10" borderId="103" xfId="1" applyNumberFormat="1" applyFont="1" applyFill="1" applyBorder="1" applyAlignment="1" applyProtection="1">
      <alignment horizontal="center"/>
    </xf>
    <xf numFmtId="10" fontId="12" fillId="2" borderId="104" xfId="0" applyNumberFormat="1" applyFont="1" applyFill="1" applyBorder="1" applyAlignment="1">
      <alignment horizontal="center"/>
    </xf>
    <xf numFmtId="0" fontId="0" fillId="2" borderId="23" xfId="0" applyFill="1" applyBorder="1"/>
    <xf numFmtId="0" fontId="0" fillId="2" borderId="60" xfId="0" applyFill="1" applyBorder="1"/>
    <xf numFmtId="0" fontId="4" fillId="2" borderId="60" xfId="0" applyFont="1" applyFill="1" applyBorder="1" applyAlignment="1">
      <alignment horizontal="center"/>
    </xf>
    <xf numFmtId="10" fontId="12" fillId="2" borderId="105" xfId="0" applyNumberFormat="1" applyFont="1" applyFill="1" applyBorder="1" applyAlignment="1">
      <alignment horizontal="center"/>
    </xf>
    <xf numFmtId="0" fontId="5" fillId="2" borderId="60" xfId="0" applyFont="1" applyFill="1" applyBorder="1"/>
    <xf numFmtId="0" fontId="0" fillId="2" borderId="66" xfId="0" applyFill="1" applyBorder="1"/>
    <xf numFmtId="10" fontId="12" fillId="2" borderId="106" xfId="0" applyNumberFormat="1" applyFont="1" applyFill="1" applyBorder="1" applyAlignment="1">
      <alignment horizontal="center"/>
    </xf>
    <xf numFmtId="0" fontId="15" fillId="9" borderId="54" xfId="0" applyFont="1" applyFill="1" applyBorder="1" applyAlignment="1">
      <alignment horizontal="center"/>
    </xf>
    <xf numFmtId="0" fontId="15" fillId="9" borderId="55" xfId="0" applyFont="1" applyFill="1" applyBorder="1" applyAlignment="1">
      <alignment horizontal="center"/>
    </xf>
    <xf numFmtId="0" fontId="15" fillId="9" borderId="56" xfId="0" applyFont="1" applyFill="1" applyBorder="1" applyAlignment="1">
      <alignment horizontal="center"/>
    </xf>
    <xf numFmtId="0" fontId="15" fillId="10" borderId="100" xfId="0" applyFont="1" applyFill="1" applyBorder="1" applyAlignment="1">
      <alignment horizontal="center"/>
    </xf>
    <xf numFmtId="0" fontId="15" fillId="10" borderId="101" xfId="0" applyFont="1" applyFill="1" applyBorder="1" applyAlignment="1">
      <alignment horizontal="center"/>
    </xf>
    <xf numFmtId="0" fontId="15" fillId="10" borderId="102" xfId="0" applyFont="1" applyFill="1" applyBorder="1" applyAlignment="1">
      <alignment horizontal="center"/>
    </xf>
    <xf numFmtId="0" fontId="15" fillId="9" borderId="97" xfId="0" applyFont="1" applyFill="1" applyBorder="1" applyAlignment="1">
      <alignment horizontal="center"/>
    </xf>
    <xf numFmtId="0" fontId="15" fillId="9" borderId="98" xfId="0" applyFont="1" applyFill="1" applyBorder="1" applyAlignment="1">
      <alignment horizontal="center"/>
    </xf>
    <xf numFmtId="0" fontId="15" fillId="9" borderId="99" xfId="0" applyFont="1" applyFill="1" applyBorder="1" applyAlignment="1">
      <alignment horizontal="center"/>
    </xf>
    <xf numFmtId="0" fontId="15" fillId="10" borderId="57" xfId="0" applyFont="1" applyFill="1" applyBorder="1" applyAlignment="1">
      <alignment horizontal="center"/>
    </xf>
    <xf numFmtId="0" fontId="15" fillId="10" borderId="58" xfId="0" applyFont="1" applyFill="1" applyBorder="1" applyAlignment="1">
      <alignment horizontal="center"/>
    </xf>
    <xf numFmtId="0" fontId="15" fillId="10" borderId="59" xfId="0" applyFont="1" applyFill="1" applyBorder="1" applyAlignment="1">
      <alignment horizontal="center"/>
    </xf>
    <xf numFmtId="0" fontId="12" fillId="12" borderId="61" xfId="0" applyFont="1" applyFill="1" applyBorder="1" applyAlignment="1" applyProtection="1">
      <alignment horizontal="left"/>
      <protection locked="0"/>
    </xf>
    <xf numFmtId="0" fontId="12" fillId="12" borderId="62" xfId="0" applyFont="1" applyFill="1" applyBorder="1" applyAlignment="1" applyProtection="1">
      <alignment horizontal="left"/>
      <protection locked="0"/>
    </xf>
    <xf numFmtId="0" fontId="2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0" fillId="2" borderId="0" xfId="0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  <xf numFmtId="0" fontId="9" fillId="2" borderId="12" xfId="0" applyFont="1" applyFill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12" fillId="12" borderId="40" xfId="0" applyFont="1" applyFill="1" applyBorder="1" applyAlignment="1" applyProtection="1">
      <alignment horizontal="left"/>
      <protection locked="0"/>
    </xf>
    <xf numFmtId="0" fontId="12" fillId="12" borderId="63" xfId="0" applyFont="1" applyFill="1" applyBorder="1" applyAlignment="1" applyProtection="1">
      <alignment horizontal="left"/>
      <protection locked="0"/>
    </xf>
    <xf numFmtId="0" fontId="14" fillId="11" borderId="24" xfId="0" applyFont="1" applyFill="1" applyBorder="1" applyAlignment="1">
      <alignment horizontal="center" vertical="center"/>
    </xf>
    <xf numFmtId="0" fontId="14" fillId="11" borderId="26" xfId="0" applyFont="1" applyFill="1" applyBorder="1" applyAlignment="1">
      <alignment horizontal="center" vertical="center"/>
    </xf>
    <xf numFmtId="0" fontId="14" fillId="11" borderId="25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0" xfId="0" applyFill="1" applyBorder="1" applyAlignment="1">
      <alignment horizontal="left"/>
    </xf>
    <xf numFmtId="0" fontId="14" fillId="8" borderId="24" xfId="0" applyFont="1" applyFill="1" applyBorder="1" applyAlignment="1">
      <alignment horizontal="center" vertical="center"/>
    </xf>
    <xf numFmtId="0" fontId="14" fillId="8" borderId="26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  <xf numFmtId="0" fontId="21" fillId="11" borderId="24" xfId="0" applyFont="1" applyFill="1" applyBorder="1" applyAlignment="1">
      <alignment horizontal="center" vertical="center"/>
    </xf>
    <xf numFmtId="0" fontId="21" fillId="11" borderId="26" xfId="0" applyFont="1" applyFill="1" applyBorder="1" applyAlignment="1">
      <alignment horizontal="center" vertical="center"/>
    </xf>
    <xf numFmtId="0" fontId="21" fillId="11" borderId="25" xfId="0" applyFont="1" applyFill="1" applyBorder="1" applyAlignment="1">
      <alignment horizontal="center" vertical="center"/>
    </xf>
    <xf numFmtId="0" fontId="21" fillId="8" borderId="24" xfId="0" applyFont="1" applyFill="1" applyBorder="1" applyAlignment="1">
      <alignment horizontal="center" vertical="center"/>
    </xf>
    <xf numFmtId="0" fontId="21" fillId="8" borderId="26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  <xf numFmtId="0" fontId="5" fillId="12" borderId="24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/>
    </xf>
    <xf numFmtId="0" fontId="5" fillId="12" borderId="25" xfId="0" applyFont="1" applyFill="1" applyBorder="1" applyAlignment="1">
      <alignment horizontal="center" vertical="center"/>
    </xf>
    <xf numFmtId="0" fontId="12" fillId="12" borderId="46" xfId="0" applyFont="1" applyFill="1" applyBorder="1" applyAlignment="1" applyProtection="1">
      <alignment horizontal="left"/>
      <protection locked="0"/>
    </xf>
    <xf numFmtId="0" fontId="12" fillId="12" borderId="64" xfId="0" applyFont="1" applyFill="1" applyBorder="1" applyAlignment="1" applyProtection="1">
      <alignment horizontal="left"/>
      <protection locked="0"/>
    </xf>
    <xf numFmtId="0" fontId="0" fillId="2" borderId="0" xfId="0" applyFill="1" applyAlignment="1">
      <alignment horizontal="center"/>
    </xf>
    <xf numFmtId="0" fontId="0" fillId="2" borderId="60" xfId="0" applyFill="1" applyBorder="1" applyAlignment="1">
      <alignment horizontal="center"/>
    </xf>
    <xf numFmtId="0" fontId="0" fillId="0" borderId="87" xfId="0" applyBorder="1"/>
    <xf numFmtId="0" fontId="0" fillId="0" borderId="88" xfId="0" applyBorder="1"/>
    <xf numFmtId="0" fontId="0" fillId="0" borderId="89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7" xfId="0" applyBorder="1"/>
    <xf numFmtId="0" fontId="0" fillId="0" borderId="3" xfId="0" applyBorder="1"/>
    <xf numFmtId="0" fontId="0" fillId="0" borderId="28" xfId="0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0" borderId="83" xfId="0" applyBorder="1"/>
    <xf numFmtId="0" fontId="0" fillId="0" borderId="26" xfId="0" applyBorder="1"/>
    <xf numFmtId="0" fontId="0" fillId="0" borderId="84" xfId="0" applyBorder="1"/>
    <xf numFmtId="0" fontId="10" fillId="3" borderId="24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170" formatCode=";;;"/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6</xdr:col>
      <xdr:colOff>685800</xdr:colOff>
      <xdr:row>24</xdr:row>
      <xdr:rowOff>203200</xdr:rowOff>
    </xdr:to>
    <xdr:sp macro="" textlink="">
      <xdr:nvSpPr>
        <xdr:cNvPr id="1026" name="CommandButton1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6</xdr:col>
      <xdr:colOff>685800</xdr:colOff>
      <xdr:row>24</xdr:row>
      <xdr:rowOff>203200</xdr:rowOff>
    </xdr:to>
    <xdr:pic>
      <xdr:nvPicPr>
        <xdr:cNvPr id="2" name="CommandButton1" hidden="1">
          <a:extLst>
            <a:ext uri="{FF2B5EF4-FFF2-40B4-BE49-F238E27FC236}">
              <a16:creationId xmlns:a16="http://schemas.microsoft.com/office/drawing/2014/main" id="{B1C85EB3-03FE-DF4B-B70C-1DA733495A9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00" y="3797300"/>
          <a:ext cx="2336800" cy="9652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6</xdr:col>
      <xdr:colOff>685800</xdr:colOff>
      <xdr:row>28</xdr:row>
      <xdr:rowOff>203200</xdr:rowOff>
    </xdr:to>
    <xdr:sp macro="" textlink="">
      <xdr:nvSpPr>
        <xdr:cNvPr id="5" name="CommandButton1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1B77DC0-2AED-CF46-8161-4C69F2ACFE3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22621</xdr:colOff>
      <xdr:row>11</xdr:row>
      <xdr:rowOff>155972</xdr:rowOff>
    </xdr:from>
    <xdr:to>
      <xdr:col>14</xdr:col>
      <xdr:colOff>117871</xdr:colOff>
      <xdr:row>13</xdr:row>
      <xdr:rowOff>172988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394ABBA-02BF-D540-8EBE-380FE13BA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021" y="803672"/>
          <a:ext cx="1492250" cy="398016"/>
        </a:xfrm>
        <a:prstGeom prst="rect">
          <a:avLst/>
        </a:prstGeom>
      </xdr:spPr>
    </xdr:pic>
    <xdr:clientData/>
  </xdr:twoCellAnchor>
  <xdr:twoCellAnchor>
    <xdr:from>
      <xdr:col>12</xdr:col>
      <xdr:colOff>22621</xdr:colOff>
      <xdr:row>11</xdr:row>
      <xdr:rowOff>155972</xdr:rowOff>
    </xdr:from>
    <xdr:to>
      <xdr:col>14</xdr:col>
      <xdr:colOff>117871</xdr:colOff>
      <xdr:row>13</xdr:row>
      <xdr:rowOff>172988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9338E38-88FE-1345-932D-0390FAD57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7021" y="803672"/>
          <a:ext cx="1492250" cy="398016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</xdr:row>
      <xdr:rowOff>0</xdr:rowOff>
    </xdr:from>
    <xdr:to>
      <xdr:col>2</xdr:col>
      <xdr:colOff>477156</xdr:colOff>
      <xdr:row>2</xdr:row>
      <xdr:rowOff>62468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D4F32E5-DEBF-A944-969C-1D06B645B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4075" y="247650"/>
          <a:ext cx="1366156" cy="824468"/>
        </a:xfrm>
        <a:prstGeom prst="rect">
          <a:avLst/>
        </a:prstGeom>
      </xdr:spPr>
    </xdr:pic>
    <xdr:clientData/>
  </xdr:twoCellAnchor>
  <xdr:twoCellAnchor editAs="oneCell">
    <xdr:from>
      <xdr:col>16</xdr:col>
      <xdr:colOff>558800</xdr:colOff>
      <xdr:row>53</xdr:row>
      <xdr:rowOff>0</xdr:rowOff>
    </xdr:from>
    <xdr:to>
      <xdr:col>19</xdr:col>
      <xdr:colOff>826424</xdr:colOff>
      <xdr:row>53</xdr:row>
      <xdr:rowOff>323508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F6FEBB3-BD3C-514E-B0BA-AC59E0D0B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166600" y="144653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215900</xdr:rowOff>
    </xdr:from>
    <xdr:to>
      <xdr:col>20</xdr:col>
      <xdr:colOff>95017</xdr:colOff>
      <xdr:row>98</xdr:row>
      <xdr:rowOff>152400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5A6BBC2-D752-DB42-9245-D017598078DF}"/>
            </a:ext>
          </a:extLst>
        </xdr:cNvPr>
        <xdr:cNvGrpSpPr/>
      </xdr:nvGrpSpPr>
      <xdr:grpSpPr>
        <a:xfrm>
          <a:off x="0" y="15227300"/>
          <a:ext cx="14325600" cy="8375650"/>
          <a:chOff x="-4313126" y="10096500"/>
          <a:chExt cx="15215843" cy="8382000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29FB331C-288E-C247-8520-5963BC8200D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37323DF9-8DCD-7141-9926-610ABA57127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CEC4CB69-5D66-5D49-B2D6-8204727245A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alphaModFix amt="15000"/>
          </a:blip>
          <a:srcRect l="3626" r="32152"/>
          <a:stretch/>
        </xdr:blipFill>
        <xdr:spPr>
          <a:xfrm flipH="1">
            <a:off x="-4298444" y="10096500"/>
            <a:ext cx="4999476" cy="7772400"/>
          </a:xfrm>
          <a:prstGeom prst="rect">
            <a:avLst/>
          </a:prstGeom>
        </xdr:spPr>
      </xdr:pic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C9FC67D-F0DB-114E-968A-C046622425F4}"/>
              </a:ext>
            </a:extLst>
          </xdr:cNvPr>
          <xdr:cNvSpPr/>
        </xdr:nvSpPr>
        <xdr:spPr>
          <a:xfrm>
            <a:off x="-4313126" y="12059375"/>
            <a:ext cx="15215843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7</xdr:col>
      <xdr:colOff>685800</xdr:colOff>
      <xdr:row>28</xdr:row>
      <xdr:rowOff>203200</xdr:rowOff>
    </xdr:to>
    <xdr:pic>
      <xdr:nvPicPr>
        <xdr:cNvPr id="1027" name="CommandButton1" hidden="1">
          <a:extLst>
            <a:ext uri="{FF2B5EF4-FFF2-40B4-BE49-F238E27FC236}">
              <a16:creationId xmlns:a16="http://schemas.microsoft.com/office/drawing/2014/main" id="{7E0B78CA-E7F0-F741-8759-C4BF2BB2F16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7035800"/>
          <a:ext cx="2336800" cy="9652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3174</xdr:colOff>
      <xdr:row>2</xdr:row>
      <xdr:rowOff>62468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45764C-3DAB-7246-A935-DF6E659AD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0" y="2540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36</xdr:row>
      <xdr:rowOff>0</xdr:rowOff>
    </xdr:from>
    <xdr:to>
      <xdr:col>14</xdr:col>
      <xdr:colOff>99061</xdr:colOff>
      <xdr:row>36</xdr:row>
      <xdr:rowOff>323508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1584E5-33E8-9643-8140-A7D04614D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51800" y="106680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38100</xdr:rowOff>
    </xdr:from>
    <xdr:to>
      <xdr:col>14</xdr:col>
      <xdr:colOff>107717</xdr:colOff>
      <xdr:row>77</xdr:row>
      <xdr:rowOff>139700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9B822365-08A4-C144-B7B5-F79C7525D4E7}"/>
            </a:ext>
          </a:extLst>
        </xdr:cNvPr>
        <xdr:cNvGrpSpPr/>
      </xdr:nvGrpSpPr>
      <xdr:grpSpPr>
        <a:xfrm>
          <a:off x="0" y="10010775"/>
          <a:ext cx="9575567" cy="8978900"/>
          <a:chOff x="0" y="9486900"/>
          <a:chExt cx="10902717" cy="89916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65DB69C5-2700-A742-BDB8-3F0D729579A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89DD99C9-994A-0445-A6A7-68A8B168782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E4239C2-F0CB-144B-9E52-E32125DE8F2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3623" r="90378"/>
          <a:stretch/>
        </xdr:blipFill>
        <xdr:spPr>
          <a:xfrm flipH="1">
            <a:off x="106680" y="9486900"/>
            <a:ext cx="594360" cy="7772400"/>
          </a:xfrm>
          <a:prstGeom prst="rect">
            <a:avLst/>
          </a:prstGeom>
        </xdr:spPr>
      </xdr:pic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3EC08DC3-9834-C54D-B629-8F4DF908D2B5}"/>
              </a:ext>
            </a:extLst>
          </xdr:cNvPr>
          <xdr:cNvSpPr/>
        </xdr:nvSpPr>
        <xdr:spPr>
          <a:xfrm>
            <a:off x="0" y="12059375"/>
            <a:ext cx="10902717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3174</xdr:colOff>
      <xdr:row>2</xdr:row>
      <xdr:rowOff>62468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903F6E-1026-514D-AE17-833F2AA9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0" y="2540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36</xdr:row>
      <xdr:rowOff>0</xdr:rowOff>
    </xdr:from>
    <xdr:to>
      <xdr:col>14</xdr:col>
      <xdr:colOff>99061</xdr:colOff>
      <xdr:row>36</xdr:row>
      <xdr:rowOff>323508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46301E-6F26-B743-ADAD-BDB7ECD49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51800" y="106680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38100</xdr:rowOff>
    </xdr:from>
    <xdr:to>
      <xdr:col>14</xdr:col>
      <xdr:colOff>107717</xdr:colOff>
      <xdr:row>77</xdr:row>
      <xdr:rowOff>139700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47418D7C-841C-2245-8650-D4701CF6D34E}"/>
            </a:ext>
          </a:extLst>
        </xdr:cNvPr>
        <xdr:cNvGrpSpPr/>
      </xdr:nvGrpSpPr>
      <xdr:grpSpPr>
        <a:xfrm>
          <a:off x="0" y="10010775"/>
          <a:ext cx="9575567" cy="8978900"/>
          <a:chOff x="0" y="9486900"/>
          <a:chExt cx="10902717" cy="899160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5A58BECB-2BAE-9847-AE71-22107DC52C4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E50CCACA-0B4D-4E43-B959-2BEC20A5AD3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7276D9F9-C372-994A-8A0E-4923C4BCE4C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3623" r="90378"/>
          <a:stretch/>
        </xdr:blipFill>
        <xdr:spPr>
          <a:xfrm flipH="1">
            <a:off x="106680" y="9486900"/>
            <a:ext cx="594360" cy="7772400"/>
          </a:xfrm>
          <a:prstGeom prst="rect">
            <a:avLst/>
          </a:prstGeom>
        </xdr:spPr>
      </xdr:pic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A71558A2-95D3-FB46-A96E-A90A76E3ADBC}"/>
              </a:ext>
            </a:extLst>
          </xdr:cNvPr>
          <xdr:cNvSpPr/>
        </xdr:nvSpPr>
        <xdr:spPr>
          <a:xfrm>
            <a:off x="0" y="12059375"/>
            <a:ext cx="10902717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uL Values_1" connectionId="1" xr16:uid="{00000000-0016-0000-0100-000002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0uL Values" connectionId="15" xr16:uid="{00000000-0016-0000-01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uL Values_2" connectionId="2" xr16:uid="{00000000-0016-0000-0100-000000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0uL Values_1" connectionId="16" xr16:uid="{00000000-0016-0000-0100-000003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4.xml"/><Relationship Id="rId5" Type="http://schemas.openxmlformats.org/officeDocument/2006/relationships/queryTable" Target="../queryTables/queryTable3.xml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T9"/>
  <sheetViews>
    <sheetView workbookViewId="0">
      <selection activeCell="S18" sqref="S18"/>
    </sheetView>
  </sheetViews>
  <sheetFormatPr defaultColWidth="8.85546875" defaultRowHeight="15" x14ac:dyDescent="0.25"/>
  <cols>
    <col min="3" max="3" width="9.7109375" bestFit="1" customWidth="1"/>
    <col min="6" max="6" width="10" customWidth="1"/>
    <col min="20" max="20" width="63" customWidth="1"/>
  </cols>
  <sheetData>
    <row r="1" spans="1:20" ht="15.75" thickBot="1" x14ac:dyDescent="0.3">
      <c r="A1" s="201" t="s">
        <v>28</v>
      </c>
      <c r="B1" s="202"/>
      <c r="C1" s="202"/>
      <c r="D1" s="202"/>
      <c r="E1" s="202"/>
      <c r="F1" s="202"/>
      <c r="G1" s="202"/>
      <c r="H1" s="203"/>
    </row>
    <row r="2" spans="1:20" ht="15.75" thickBot="1" x14ac:dyDescent="0.3">
      <c r="A2" s="118" t="s">
        <v>20</v>
      </c>
      <c r="B2" s="119" t="s">
        <v>24</v>
      </c>
      <c r="C2" s="119" t="s">
        <v>25</v>
      </c>
      <c r="D2" s="119" t="s">
        <v>26</v>
      </c>
      <c r="E2" s="120" t="s">
        <v>27</v>
      </c>
      <c r="F2" s="210" t="s">
        <v>30</v>
      </c>
      <c r="G2" s="211"/>
      <c r="H2" s="212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x14ac:dyDescent="0.25">
      <c r="A3" s="121" t="s">
        <v>21</v>
      </c>
      <c r="B3" s="122"/>
      <c r="C3" s="123">
        <v>44018</v>
      </c>
      <c r="D3" s="122" t="s">
        <v>29</v>
      </c>
      <c r="E3" s="124"/>
      <c r="F3" s="204" t="s">
        <v>31</v>
      </c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6"/>
    </row>
    <row r="4" spans="1:20" x14ac:dyDescent="0.25">
      <c r="A4" s="20" t="s">
        <v>32</v>
      </c>
      <c r="B4" s="21"/>
      <c r="C4" s="23">
        <v>44019</v>
      </c>
      <c r="D4" s="21" t="s">
        <v>29</v>
      </c>
      <c r="E4" s="22"/>
      <c r="F4" s="207" t="s">
        <v>33</v>
      </c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9"/>
    </row>
    <row r="5" spans="1:20" x14ac:dyDescent="0.25">
      <c r="A5" s="20" t="s">
        <v>34</v>
      </c>
      <c r="B5" s="21"/>
      <c r="C5" s="23">
        <v>44022</v>
      </c>
      <c r="D5" s="21" t="s">
        <v>29</v>
      </c>
      <c r="E5" s="22"/>
      <c r="F5" s="207" t="s">
        <v>35</v>
      </c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9"/>
    </row>
    <row r="6" spans="1:20" ht="15.75" customHeight="1" x14ac:dyDescent="0.25">
      <c r="A6" s="50" t="s">
        <v>36</v>
      </c>
      <c r="B6" s="51">
        <v>36183</v>
      </c>
      <c r="C6" s="52">
        <v>44022</v>
      </c>
      <c r="D6" s="51" t="s">
        <v>29</v>
      </c>
      <c r="E6" s="53" t="s">
        <v>29</v>
      </c>
      <c r="F6" s="213" t="s">
        <v>45</v>
      </c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5"/>
    </row>
    <row r="7" spans="1:20" ht="15.75" customHeight="1" x14ac:dyDescent="0.25">
      <c r="A7" s="50" t="s">
        <v>2</v>
      </c>
      <c r="B7" s="51">
        <v>37136</v>
      </c>
      <c r="C7" s="52">
        <v>44098</v>
      </c>
      <c r="D7" s="51" t="s">
        <v>29</v>
      </c>
      <c r="E7" s="53" t="s">
        <v>29</v>
      </c>
      <c r="F7" s="213" t="s">
        <v>57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5"/>
    </row>
    <row r="8" spans="1:20" x14ac:dyDescent="0.25">
      <c r="A8" s="20" t="s">
        <v>3</v>
      </c>
      <c r="B8" s="21">
        <v>41955</v>
      </c>
      <c r="C8" s="23">
        <v>44995</v>
      </c>
      <c r="D8" s="21" t="s">
        <v>29</v>
      </c>
      <c r="E8" s="22" t="s">
        <v>58</v>
      </c>
      <c r="F8" s="207" t="s">
        <v>60</v>
      </c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9"/>
    </row>
    <row r="9" spans="1:20" ht="15.75" thickBot="1" x14ac:dyDescent="0.3">
      <c r="A9" s="114" t="s">
        <v>4</v>
      </c>
      <c r="B9" s="115">
        <v>43528</v>
      </c>
      <c r="C9" s="116">
        <v>45351</v>
      </c>
      <c r="D9" s="115" t="s">
        <v>29</v>
      </c>
      <c r="E9" s="117" t="s">
        <v>58</v>
      </c>
      <c r="F9" s="198" t="s">
        <v>76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200"/>
    </row>
  </sheetData>
  <mergeCells count="9">
    <mergeCell ref="F9:T9"/>
    <mergeCell ref="A1:H1"/>
    <mergeCell ref="F3:T3"/>
    <mergeCell ref="F4:T4"/>
    <mergeCell ref="F5:T5"/>
    <mergeCell ref="F8:T8"/>
    <mergeCell ref="F2:H2"/>
    <mergeCell ref="F6:T6"/>
    <mergeCell ref="F7: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W55"/>
  <sheetViews>
    <sheetView tabSelected="1" topLeftCell="A5" zoomScaleNormal="100" workbookViewId="0">
      <selection activeCell="E8" sqref="E8:F8"/>
    </sheetView>
  </sheetViews>
  <sheetFormatPr defaultColWidth="8.85546875" defaultRowHeight="15" x14ac:dyDescent="0.25"/>
  <cols>
    <col min="1" max="1" width="3.85546875" style="1" customWidth="1"/>
    <col min="2" max="2" width="22.28515625" style="1" customWidth="1"/>
    <col min="3" max="3" width="8.42578125" style="1" customWidth="1"/>
    <col min="4" max="4" width="3.85546875" style="1" customWidth="1"/>
    <col min="5" max="19" width="10.85546875" style="1" customWidth="1"/>
    <col min="20" max="20" width="13.5703125" style="1" customWidth="1"/>
    <col min="21" max="21" width="3.85546875" style="1" hidden="1" customWidth="1"/>
    <col min="22" max="22" width="7.85546875" style="1" hidden="1" customWidth="1"/>
    <col min="23" max="23" width="10.85546875" style="1" hidden="1" customWidth="1"/>
    <col min="24" max="24" width="9.140625" style="1" hidden="1" customWidth="1"/>
    <col min="25" max="25" width="6.85546875" style="1" hidden="1" customWidth="1"/>
    <col min="26" max="26" width="10.42578125" style="1" hidden="1" customWidth="1"/>
    <col min="27" max="27" width="10.28515625" style="1" hidden="1" customWidth="1"/>
    <col min="28" max="28" width="9.140625" style="1" hidden="1" customWidth="1"/>
    <col min="29" max="29" width="12.140625" style="1" hidden="1" customWidth="1"/>
    <col min="30" max="47" width="9.140625" style="1" hidden="1" customWidth="1"/>
    <col min="48" max="48" width="9.140625" style="1" customWidth="1"/>
    <col min="49" max="16384" width="8.85546875" style="1"/>
  </cols>
  <sheetData>
    <row r="1" spans="1:33" ht="20.100000000000001" customHeight="1" x14ac:dyDescent="0.25"/>
    <row r="2" spans="1:33" ht="60" customHeight="1" x14ac:dyDescent="0.25">
      <c r="P2" s="56" t="s">
        <v>22</v>
      </c>
      <c r="Q2" s="167" t="s">
        <v>85</v>
      </c>
      <c r="R2" s="167"/>
      <c r="S2" s="56" t="s">
        <v>23</v>
      </c>
      <c r="T2" s="57" t="s">
        <v>2</v>
      </c>
    </row>
    <row r="3" spans="1:33" ht="20.100000000000001" customHeight="1" thickBot="1" x14ac:dyDescent="0.3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33" ht="20.100000000000001" customHeight="1" x14ac:dyDescent="0.25"/>
    <row r="5" spans="1:33" ht="50.1" customHeight="1" x14ac:dyDescent="0.7">
      <c r="B5" s="165" t="s">
        <v>86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8">
        <f ca="1">NOW()</f>
        <v>46134.358418981479</v>
      </c>
      <c r="T5" s="168"/>
      <c r="Z5" s="13"/>
      <c r="AA5" s="13"/>
      <c r="AC5" s="3"/>
    </row>
    <row r="6" spans="1:33" ht="18.95" customHeight="1" x14ac:dyDescent="0.25">
      <c r="D6" s="59"/>
      <c r="J6" s="59"/>
      <c r="K6" s="59"/>
      <c r="L6" s="59"/>
      <c r="M6" s="59"/>
      <c r="N6" s="59"/>
      <c r="O6" s="59"/>
      <c r="P6" s="59"/>
      <c r="Q6" s="59"/>
      <c r="Z6" s="13" t="s">
        <v>43</v>
      </c>
      <c r="AA6" s="13" t="s">
        <v>44</v>
      </c>
      <c r="AC6" s="3"/>
    </row>
    <row r="7" spans="1:33" ht="20.100000000000001" customHeight="1" x14ac:dyDescent="0.25">
      <c r="D7" s="60"/>
      <c r="J7" s="59"/>
      <c r="K7" s="59"/>
      <c r="L7" s="59"/>
      <c r="M7" s="59"/>
      <c r="N7" s="59"/>
      <c r="O7" s="59"/>
      <c r="P7" s="59"/>
      <c r="Q7" s="59"/>
      <c r="Y7" s="4" t="s">
        <v>11</v>
      </c>
      <c r="Z7" s="98">
        <v>0.05</v>
      </c>
      <c r="AA7" s="98">
        <v>0.02</v>
      </c>
      <c r="AC7" s="3"/>
    </row>
    <row r="8" spans="1:33" ht="20.100000000000001" customHeight="1" x14ac:dyDescent="0.25">
      <c r="D8" s="90" t="s">
        <v>77</v>
      </c>
      <c r="E8" s="163"/>
      <c r="F8" s="164"/>
      <c r="I8" s="59"/>
      <c r="J8" s="59"/>
      <c r="K8" s="59"/>
      <c r="L8" s="59"/>
      <c r="M8" s="59"/>
      <c r="N8" s="59"/>
      <c r="O8" s="59"/>
      <c r="P8" s="59"/>
      <c r="Y8" s="4" t="s">
        <v>68</v>
      </c>
      <c r="Z8" s="97">
        <v>0.08</v>
      </c>
      <c r="AA8" s="1">
        <v>2.5000000000000001E-2</v>
      </c>
    </row>
    <row r="9" spans="1:33" ht="20.100000000000001" customHeight="1" x14ac:dyDescent="0.25">
      <c r="D9" s="90" t="s">
        <v>78</v>
      </c>
      <c r="E9" s="175"/>
      <c r="F9" s="176"/>
      <c r="I9" s="59"/>
      <c r="J9" s="59"/>
      <c r="K9" s="59"/>
      <c r="L9" s="59"/>
      <c r="M9" s="59"/>
      <c r="N9" s="59"/>
      <c r="O9" s="59"/>
      <c r="P9" s="59"/>
      <c r="Y9" s="4"/>
      <c r="Z9" s="97"/>
    </row>
    <row r="10" spans="1:33" ht="20.100000000000001" customHeight="1" thickBot="1" x14ac:dyDescent="0.3">
      <c r="D10" s="90" t="s">
        <v>79</v>
      </c>
      <c r="E10" s="175"/>
      <c r="F10" s="176"/>
      <c r="I10" s="59"/>
      <c r="J10" s="59"/>
      <c r="K10" s="59"/>
      <c r="L10" s="59"/>
      <c r="M10" s="59"/>
      <c r="N10" s="59"/>
      <c r="O10" s="59"/>
      <c r="P10" s="59"/>
      <c r="Y10" s="4"/>
      <c r="Z10" s="97"/>
    </row>
    <row r="11" spans="1:33" ht="20.100000000000001" customHeight="1" thickBot="1" x14ac:dyDescent="0.3">
      <c r="D11" s="90" t="s">
        <v>80</v>
      </c>
      <c r="E11" s="175"/>
      <c r="F11" s="176"/>
      <c r="H11" s="59"/>
      <c r="I11" s="13"/>
      <c r="J11" s="197" t="s">
        <v>12</v>
      </c>
      <c r="K11" s="197"/>
      <c r="M11" s="169" t="s">
        <v>56</v>
      </c>
      <c r="N11" s="170"/>
      <c r="O11" s="171"/>
      <c r="S11" s="90" t="s">
        <v>54</v>
      </c>
      <c r="T11" s="62" t="str" cm="1">
        <f t="array" ref="T11">IF(OR(SUMPRODUCT(--ISNUMBER(E26:N29))&lt;40,E20="",J12=""),"",IF(AND(E22="PASS",F22="PASS",G22="PASS",H22="PASS",I22="PASS",T26="PASS",T27="PASS",T28="PASS",T29="PASS"),"PASS","FAIL"))</f>
        <v/>
      </c>
      <c r="Y11" s="196" t="s">
        <v>65</v>
      </c>
      <c r="Z11" s="196"/>
      <c r="AA11" s="196"/>
      <c r="AC11" s="1" t="s">
        <v>66</v>
      </c>
      <c r="AF11" s="1" t="s">
        <v>67</v>
      </c>
    </row>
    <row r="12" spans="1:33" ht="20.100000000000001" customHeight="1" thickBot="1" x14ac:dyDescent="0.3">
      <c r="D12" s="90" t="s">
        <v>48</v>
      </c>
      <c r="E12" s="175"/>
      <c r="F12" s="176"/>
      <c r="H12" s="59"/>
      <c r="I12" s="90" t="s">
        <v>46</v>
      </c>
      <c r="J12" s="163"/>
      <c r="K12" s="164"/>
      <c r="M12" s="172"/>
      <c r="N12" s="173"/>
      <c r="O12" s="174"/>
      <c r="S12" s="90" t="s">
        <v>53</v>
      </c>
      <c r="T12" s="63" t="str" cm="1">
        <f t="array" ref="T12">IF(OR(SUMPRODUCT(--ISNUMBER(E44:N47))&lt;40,E38="",J12=""),"",IF(AND(E40="PASS",F40="PASS",G40="PASS",H40="PASS",I40="PASS",T44="PASS",T45="PASS",T46="PASS",T47="PASS"),"PASS","FAIL"))</f>
        <v/>
      </c>
      <c r="Y12" s="4" t="s">
        <v>59</v>
      </c>
      <c r="Z12" s="13">
        <v>10</v>
      </c>
      <c r="AA12" s="13">
        <v>250</v>
      </c>
      <c r="AC12" s="13">
        <v>10</v>
      </c>
      <c r="AD12" s="13">
        <v>250</v>
      </c>
      <c r="AE12" s="13"/>
      <c r="AF12" s="13">
        <v>10</v>
      </c>
      <c r="AG12" s="13">
        <v>250</v>
      </c>
    </row>
    <row r="13" spans="1:33" ht="20.100000000000001" customHeight="1" x14ac:dyDescent="0.25">
      <c r="D13" s="90" t="s">
        <v>73</v>
      </c>
      <c r="E13" s="175"/>
      <c r="F13" s="176"/>
      <c r="I13" s="91" t="s">
        <v>47</v>
      </c>
      <c r="J13" s="175"/>
      <c r="K13" s="176"/>
      <c r="M13" s="64"/>
      <c r="N13" s="65"/>
      <c r="O13" s="66"/>
      <c r="Y13" s="4" t="s">
        <v>64</v>
      </c>
      <c r="Z13" s="99" t="str">
        <f>IF(J12="","",$J$12*$Z$12*40)</f>
        <v/>
      </c>
      <c r="AA13" s="100" t="str">
        <f>IF(J12="","",J12*$AA$12*40)</f>
        <v/>
      </c>
      <c r="AB13" s="101"/>
      <c r="AC13" s="97" t="str">
        <f>IF(J12="","",Z13/40)</f>
        <v/>
      </c>
      <c r="AD13" s="18" t="str">
        <f>IF(J12="","",AA13/40)</f>
        <v/>
      </c>
      <c r="AE13" s="101"/>
      <c r="AF13" s="18" t="str">
        <f>IF(J12="","",Z13/4)</f>
        <v/>
      </c>
      <c r="AG13" s="101" t="str">
        <f>IF(J12="","",AA13/4)</f>
        <v/>
      </c>
    </row>
    <row r="14" spans="1:33" ht="20.100000000000001" customHeight="1" thickBot="1" x14ac:dyDescent="0.3">
      <c r="D14" s="90" t="s">
        <v>49</v>
      </c>
      <c r="E14" s="194"/>
      <c r="F14" s="195"/>
      <c r="I14" s="92" t="s">
        <v>63</v>
      </c>
      <c r="J14" s="194"/>
      <c r="K14" s="195"/>
      <c r="M14" s="67"/>
      <c r="N14" s="68"/>
      <c r="O14" s="69"/>
      <c r="Q14" s="191" t="s">
        <v>55</v>
      </c>
      <c r="R14" s="192"/>
      <c r="S14" s="192"/>
      <c r="T14" s="193"/>
    </row>
    <row r="15" spans="1:33" ht="20.100000000000001" customHeight="1" thickBot="1" x14ac:dyDescent="0.3">
      <c r="A15" s="58"/>
      <c r="B15" s="58"/>
      <c r="C15" s="58"/>
      <c r="D15" s="58"/>
      <c r="E15" s="180"/>
      <c r="F15" s="180"/>
      <c r="G15" s="181"/>
      <c r="H15" s="181"/>
      <c r="I15" s="58"/>
      <c r="J15" s="70"/>
      <c r="K15" s="70"/>
      <c r="L15" s="70"/>
      <c r="M15" s="70"/>
      <c r="N15" s="70"/>
      <c r="O15" s="70"/>
      <c r="P15" s="70"/>
      <c r="Q15" s="58"/>
      <c r="R15" s="58"/>
      <c r="S15" s="58"/>
      <c r="T15" s="58"/>
    </row>
    <row r="16" spans="1:33" ht="20.100000000000001" customHeight="1" x14ac:dyDescent="0.25">
      <c r="G16" s="71"/>
      <c r="H16" s="71"/>
      <c r="J16" s="59"/>
      <c r="K16" s="59"/>
      <c r="L16" s="59"/>
      <c r="M16" s="59"/>
      <c r="N16" s="59"/>
      <c r="O16" s="59"/>
      <c r="P16" s="59"/>
    </row>
    <row r="17" spans="4:49" ht="20.100000000000001" customHeight="1" x14ac:dyDescent="0.25">
      <c r="E17" s="148"/>
      <c r="F17" s="145"/>
      <c r="G17" s="145"/>
      <c r="H17" s="145"/>
      <c r="I17" s="145"/>
      <c r="J17" s="59"/>
      <c r="K17" s="59"/>
      <c r="L17" s="59"/>
      <c r="M17" s="59"/>
      <c r="N17" s="59"/>
      <c r="O17" s="59"/>
      <c r="P17" s="59"/>
      <c r="Q17" s="59"/>
    </row>
    <row r="18" spans="4:49" ht="24.95" customHeight="1" x14ac:dyDescent="0.25">
      <c r="E18" s="188" t="s">
        <v>37</v>
      </c>
      <c r="F18" s="189"/>
      <c r="G18" s="189"/>
      <c r="H18" s="189"/>
      <c r="I18" s="190"/>
      <c r="K18" s="72"/>
      <c r="L18" s="72"/>
      <c r="M18" s="72"/>
      <c r="N18" s="72"/>
      <c r="O18" s="72"/>
      <c r="P18" s="72"/>
    </row>
    <row r="19" spans="4:49" ht="20.100000000000001" customHeight="1" x14ac:dyDescent="0.25">
      <c r="E19" s="73" t="s">
        <v>13</v>
      </c>
      <c r="F19" s="74" t="s">
        <v>81</v>
      </c>
      <c r="G19" s="75" t="s">
        <v>82</v>
      </c>
      <c r="H19" s="74" t="s">
        <v>83</v>
      </c>
      <c r="I19" s="75" t="s">
        <v>84</v>
      </c>
      <c r="K19" s="76"/>
      <c r="L19" s="76"/>
      <c r="M19" s="76"/>
      <c r="N19" s="76"/>
      <c r="O19" s="76"/>
      <c r="P19" s="76"/>
      <c r="Q19" s="6"/>
    </row>
    <row r="20" spans="4:49" ht="20.100000000000001" customHeight="1" x14ac:dyDescent="0.25">
      <c r="D20" s="93" t="s">
        <v>50</v>
      </c>
      <c r="E20" s="111"/>
      <c r="F20" s="112" t="str" cm="1">
        <f t="array" ref="F20">IF(OR(E20="",SUMPRODUCT(--ISNUMBER(E26:N29))&lt;40),"",SUM(Z26:AI26))</f>
        <v/>
      </c>
      <c r="G20" s="112" t="str" cm="1">
        <f t="array" ref="G20">IF(OR(E20="",SUMPRODUCT(--ISNUMBER(E26:N29))&lt;40),"",SUM(Z27:AI27))</f>
        <v/>
      </c>
      <c r="H20" s="112" t="str" cm="1">
        <f t="array" ref="H20">IF(OR(E20="",SUMPRODUCT(--ISNUMBER(E26:N29))&lt;40),"",SUM(Z28:AI28))</f>
        <v/>
      </c>
      <c r="I20" s="113" t="str" cm="1">
        <f t="array" ref="I20">IF(OR(E20="",SUMPRODUCT(--ISNUMBER(E26:N29))&lt;40),"",SUM(Z29:AI29))</f>
        <v/>
      </c>
      <c r="K20" s="6"/>
      <c r="L20" s="6"/>
      <c r="M20" s="6"/>
      <c r="N20" s="6"/>
      <c r="O20" s="6"/>
      <c r="P20" s="6"/>
      <c r="Q20" s="6"/>
    </row>
    <row r="21" spans="4:49" ht="20.100000000000001" customHeight="1" x14ac:dyDescent="0.25">
      <c r="D21" s="93" t="s">
        <v>74</v>
      </c>
      <c r="E21" s="139" t="str">
        <f>IF(OR(E20="",J12=""),"",ROUND((E20-Z13)/Z13,3))</f>
        <v/>
      </c>
      <c r="F21" s="140" t="str">
        <f>IF(OR(F20="",$J$12=""),"",ROUND((F20-AF13)/AF13,3))</f>
        <v/>
      </c>
      <c r="G21" s="140" t="str">
        <f>IF(OR(G20="",$J$12=""),"",ROUND((G20-AF13)/AF13,3))</f>
        <v/>
      </c>
      <c r="H21" s="140" t="str">
        <f>IF(OR(H20="",$J$12=""),"",ROUND((H20-AF13)/AF13,3))</f>
        <v/>
      </c>
      <c r="I21" s="140" t="str">
        <f>IF(OR(I20="",$J$12=""),"",ROUND((I20-AF13)/AF13,3))</f>
        <v/>
      </c>
      <c r="J21" s="144"/>
      <c r="K21" s="15"/>
      <c r="L21" s="15"/>
      <c r="M21" s="15"/>
      <c r="N21" s="15"/>
      <c r="O21" s="15"/>
      <c r="P21" s="15"/>
      <c r="Q21" s="6"/>
    </row>
    <row r="22" spans="4:49" ht="20.100000000000001" customHeight="1" x14ac:dyDescent="0.25">
      <c r="D22" s="93" t="s">
        <v>10</v>
      </c>
      <c r="E22" s="137" t="str">
        <f>IF(E21="","",IF(ABS(E21)&lt;=Z8,"PASS","FAIL"))</f>
        <v/>
      </c>
      <c r="F22" s="138" t="str" cm="1">
        <f t="array" ref="F22">IF(OR(SUMPRODUCT(--ISNUMBER($E$26:$N$29))&lt;40,F21=""),"",IF(ABS(F21)&lt;=$Z$8,"PASS","FAIL"))</f>
        <v/>
      </c>
      <c r="G22" s="138" t="str" cm="1">
        <f t="array" ref="G22">IF(OR(SUMPRODUCT(--ISNUMBER($E$26:$N$29))&lt;40,G21=""),"",IF(ABS(G21)&lt;=$Z$8,"PASS","FAIL"))</f>
        <v/>
      </c>
      <c r="H22" s="138" t="str" cm="1">
        <f t="array" ref="H22">IF(OR(SUMPRODUCT(--ISNUMBER($E$26:$N$29))&lt;40,H21=""),"",IF(ABS(H21)&lt;=$Z$8,"PASS","FAIL"))</f>
        <v/>
      </c>
      <c r="I22" s="141" t="str" cm="1">
        <f t="array" ref="I22">IF(OR(SUMPRODUCT(--ISNUMBER($E$26:$N$29))&lt;40,I21=""),"",IF(ABS(I21)&lt;=$Z$8,"PASS","FAIL"))</f>
        <v/>
      </c>
      <c r="K22" s="16"/>
      <c r="L22" s="16"/>
      <c r="M22" s="16"/>
      <c r="N22" s="16"/>
      <c r="O22" s="16"/>
      <c r="P22" s="16"/>
      <c r="Q22" s="6"/>
    </row>
    <row r="23" spans="4:49" ht="20.100000000000001" customHeight="1" x14ac:dyDescent="0.25">
      <c r="L23" s="6"/>
      <c r="M23" s="6"/>
      <c r="AV23" s="14"/>
    </row>
    <row r="24" spans="4:49" ht="39.950000000000003" customHeight="1" x14ac:dyDescent="0.25">
      <c r="E24" s="182" t="s">
        <v>38</v>
      </c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4"/>
      <c r="Y24" s="13" t="s">
        <v>17</v>
      </c>
      <c r="Z24" s="13"/>
      <c r="AK24" s="13" t="s">
        <v>15</v>
      </c>
      <c r="AL24" s="13"/>
      <c r="AW24" s="16"/>
    </row>
    <row r="25" spans="4:49" ht="20.100000000000001" customHeight="1" thickBot="1" x14ac:dyDescent="0.3">
      <c r="E25" s="24">
        <v>1</v>
      </c>
      <c r="F25" s="25">
        <v>2</v>
      </c>
      <c r="G25" s="25">
        <v>3</v>
      </c>
      <c r="H25" s="25">
        <v>4</v>
      </c>
      <c r="I25" s="25">
        <v>5</v>
      </c>
      <c r="J25" s="25">
        <v>6</v>
      </c>
      <c r="K25" s="25">
        <v>7</v>
      </c>
      <c r="L25" s="25">
        <v>8</v>
      </c>
      <c r="M25" s="25">
        <v>9</v>
      </c>
      <c r="N25" s="25">
        <v>10</v>
      </c>
      <c r="O25" s="25">
        <v>11</v>
      </c>
      <c r="P25" s="26">
        <v>12</v>
      </c>
      <c r="Q25" s="78" t="s">
        <v>0</v>
      </c>
      <c r="R25" s="79" t="s">
        <v>1</v>
      </c>
      <c r="S25" s="80" t="s">
        <v>61</v>
      </c>
      <c r="T25" s="81" t="s">
        <v>10</v>
      </c>
      <c r="V25" s="45"/>
      <c r="Z25" s="5">
        <v>1</v>
      </c>
      <c r="AA25" s="5">
        <v>2</v>
      </c>
      <c r="AB25" s="5">
        <v>3</v>
      </c>
      <c r="AC25" s="5">
        <v>4</v>
      </c>
      <c r="AD25" s="5">
        <v>5</v>
      </c>
      <c r="AE25" s="5">
        <v>6</v>
      </c>
      <c r="AF25" s="5">
        <v>7</v>
      </c>
      <c r="AG25" s="5">
        <v>8</v>
      </c>
      <c r="AH25" s="5">
        <v>9</v>
      </c>
      <c r="AI25" s="5">
        <v>10</v>
      </c>
      <c r="AL25" s="5">
        <v>1</v>
      </c>
      <c r="AM25" s="5">
        <v>2</v>
      </c>
      <c r="AN25" s="5">
        <v>3</v>
      </c>
      <c r="AO25" s="5">
        <v>4</v>
      </c>
      <c r="AP25" s="5">
        <v>5</v>
      </c>
      <c r="AQ25" s="5">
        <v>6</v>
      </c>
      <c r="AR25" s="5">
        <v>7</v>
      </c>
      <c r="AS25" s="5">
        <v>8</v>
      </c>
      <c r="AT25" s="5">
        <v>9</v>
      </c>
      <c r="AU25" s="5">
        <v>10</v>
      </c>
    </row>
    <row r="26" spans="4:49" ht="20.100000000000001" customHeight="1" thickTop="1" thickBot="1" x14ac:dyDescent="0.3">
      <c r="D26" s="43" t="s">
        <v>2</v>
      </c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44"/>
      <c r="P26" s="29"/>
      <c r="Q26" s="102" t="str" cm="1">
        <f t="array" ref="Q26">IF(SUMPRODUCT(--ISNUMBER(E26:N26))&gt;2,AVERAGE(E26:N26),"")</f>
        <v/>
      </c>
      <c r="R26" s="103" t="str" cm="1">
        <f t="array" ref="R26">IF(SUMPRODUCT(--ISNUMBER(E26:N26))&gt;1,STDEV(E26:N26),"")</f>
        <v/>
      </c>
      <c r="S26" s="109" t="str" cm="1">
        <f t="array" ref="S26">IF(SUMPRODUCT(--ISNUMBER(Q26:R26))&gt;1,ROUND(R26/Q26,6),"")</f>
        <v/>
      </c>
      <c r="T26" s="82" t="str" cm="1">
        <f t="array" ref="T26">IF(SUMPRODUCT(--ISNUMBER(E26:N26))=10,IF(S26&lt;=$Z$7,"PASS","FAIL"),"")</f>
        <v/>
      </c>
      <c r="Y26" s="6" t="s">
        <v>2</v>
      </c>
      <c r="Z26" s="19" t="str">
        <f>IF(OR($E$20="",E26=""),"",(E26/SUM($E$26:$N$29))*$E$20)</f>
        <v/>
      </c>
      <c r="AA26" s="19" t="str">
        <f t="shared" ref="AA26:AI26" si="0">IF(OR($E$20="",F26=""),"",(F26/SUM($E$26:$N$29))*$E$20)</f>
        <v/>
      </c>
      <c r="AB26" s="19" t="str">
        <f t="shared" si="0"/>
        <v/>
      </c>
      <c r="AC26" s="19" t="str">
        <f t="shared" si="0"/>
        <v/>
      </c>
      <c r="AD26" s="19" t="str">
        <f t="shared" si="0"/>
        <v/>
      </c>
      <c r="AE26" s="19" t="str">
        <f t="shared" si="0"/>
        <v/>
      </c>
      <c r="AF26" s="19" t="str">
        <f t="shared" si="0"/>
        <v/>
      </c>
      <c r="AG26" s="19" t="str">
        <f t="shared" si="0"/>
        <v/>
      </c>
      <c r="AH26" s="19" t="str">
        <f t="shared" si="0"/>
        <v/>
      </c>
      <c r="AI26" s="19" t="str">
        <f t="shared" si="0"/>
        <v/>
      </c>
      <c r="AK26" s="6" t="s">
        <v>2</v>
      </c>
      <c r="AL26" s="7" t="str">
        <f>IF(OR(E26="",$E$20="",$J$12=""),"",(Z26-$AC$13)/$AC$13)</f>
        <v/>
      </c>
      <c r="AM26" s="8" t="str">
        <f t="shared" ref="AL26:AU27" si="1">IF(OR(F26="",$E$20="",$J$12=""),"",(AA26-$AC$13)/$AC$13)</f>
        <v/>
      </c>
      <c r="AN26" s="8" t="str">
        <f t="shared" si="1"/>
        <v/>
      </c>
      <c r="AO26" s="8" t="str">
        <f t="shared" si="1"/>
        <v/>
      </c>
      <c r="AP26" s="8" t="str">
        <f t="shared" si="1"/>
        <v/>
      </c>
      <c r="AQ26" s="8" t="str">
        <f t="shared" si="1"/>
        <v/>
      </c>
      <c r="AR26" s="8" t="str">
        <f t="shared" si="1"/>
        <v/>
      </c>
      <c r="AS26" s="8" t="str">
        <f t="shared" si="1"/>
        <v/>
      </c>
      <c r="AT26" s="8" t="str">
        <f t="shared" si="1"/>
        <v/>
      </c>
      <c r="AU26" s="9" t="str">
        <f t="shared" si="1"/>
        <v/>
      </c>
      <c r="AV26" s="14"/>
    </row>
    <row r="27" spans="4:49" ht="20.100000000000001" customHeight="1" thickBot="1" x14ac:dyDescent="0.3">
      <c r="D27" s="43" t="s">
        <v>3</v>
      </c>
      <c r="E27" s="127"/>
      <c r="F27" s="128"/>
      <c r="G27" s="128"/>
      <c r="H27" s="128"/>
      <c r="I27" s="128"/>
      <c r="J27" s="128"/>
      <c r="K27" s="128"/>
      <c r="L27" s="128"/>
      <c r="M27" s="128"/>
      <c r="N27" s="129"/>
      <c r="O27" s="30"/>
      <c r="P27" s="31"/>
      <c r="Q27" s="104" t="str">
        <f>IF(SUMPRODUCT(--ISNUMBER(E27:N27))&gt;2,AVERAGE(E27:N27),"")</f>
        <v/>
      </c>
      <c r="R27" s="105" t="str" cm="1">
        <f t="array" ref="R27">IF(SUMPRODUCT(--ISNUMBER(E27:N27))&gt;1,STDEV(E27:N27),"")</f>
        <v/>
      </c>
      <c r="S27" s="110" t="str" cm="1">
        <f t="array" ref="S27">IF(SUMPRODUCT(--ISNUMBER(Q27:R27))&gt;1,ROUND(R27/Q27,6),"")</f>
        <v/>
      </c>
      <c r="T27" s="143" t="str" cm="1">
        <f t="array" ref="T27">IF(SUMPRODUCT(--ISNUMBER(E27:N27))=10,IF(S27&lt;=$Z$7,"PASS","FAIL"),"")</f>
        <v/>
      </c>
      <c r="Y27" s="6" t="s">
        <v>3</v>
      </c>
      <c r="Z27" s="19" t="str">
        <f t="shared" ref="Z27:Z29" si="2">IF(OR($E$20="",E27=""),"",(E27/SUM($E$26:$N$29))*$E$20)</f>
        <v/>
      </c>
      <c r="AA27" s="19" t="str">
        <f t="shared" ref="AA27:AA29" si="3">IF(OR($E$20="",F27=""),"",(F27/SUM($E$26:$N$29))*$E$20)</f>
        <v/>
      </c>
      <c r="AB27" s="19" t="str">
        <f t="shared" ref="AB27:AB29" si="4">IF(OR($E$20="",G27=""),"",(G27/SUM($E$26:$N$29))*$E$20)</f>
        <v/>
      </c>
      <c r="AC27" s="19" t="str">
        <f t="shared" ref="AC27:AC29" si="5">IF(OR($E$20="",H27=""),"",(H27/SUM($E$26:$N$29))*$E$20)</f>
        <v/>
      </c>
      <c r="AD27" s="19" t="str">
        <f t="shared" ref="AD27:AD29" si="6">IF(OR($E$20="",I27=""),"",(I27/SUM($E$26:$N$29))*$E$20)</f>
        <v/>
      </c>
      <c r="AE27" s="19" t="str">
        <f t="shared" ref="AE27:AE29" si="7">IF(OR($E$20="",J27=""),"",(J27/SUM($E$26:$N$29))*$E$20)</f>
        <v/>
      </c>
      <c r="AF27" s="19" t="str">
        <f t="shared" ref="AF27:AF29" si="8">IF(OR($E$20="",K27=""),"",(K27/SUM($E$26:$N$29))*$E$20)</f>
        <v/>
      </c>
      <c r="AG27" s="19" t="str">
        <f t="shared" ref="AG27:AG29" si="9">IF(OR($E$20="",L27=""),"",(L27/SUM($E$26:$N$29))*$E$20)</f>
        <v/>
      </c>
      <c r="AH27" s="19" t="str">
        <f t="shared" ref="AH27:AH29" si="10">IF(OR($E$20="",M27=""),"",(M27/SUM($E$26:$N$29))*$E$20)</f>
        <v/>
      </c>
      <c r="AI27" s="19" t="str">
        <f t="shared" ref="AI27:AI29" si="11">IF(OR($E$20="",N27=""),"",(N27/SUM($E$26:$N$29))*$E$20)</f>
        <v/>
      </c>
      <c r="AK27" s="6" t="s">
        <v>3</v>
      </c>
      <c r="AL27" s="10" t="str">
        <f t="shared" si="1"/>
        <v/>
      </c>
      <c r="AM27" s="11" t="str">
        <f t="shared" si="1"/>
        <v/>
      </c>
      <c r="AN27" s="11" t="str">
        <f t="shared" si="1"/>
        <v/>
      </c>
      <c r="AO27" s="11" t="str">
        <f t="shared" si="1"/>
        <v/>
      </c>
      <c r="AP27" s="11" t="str">
        <f t="shared" si="1"/>
        <v/>
      </c>
      <c r="AQ27" s="11" t="str">
        <f t="shared" si="1"/>
        <v/>
      </c>
      <c r="AR27" s="11" t="str">
        <f t="shared" si="1"/>
        <v/>
      </c>
      <c r="AS27" s="11" t="str">
        <f t="shared" si="1"/>
        <v/>
      </c>
      <c r="AT27" s="11" t="str">
        <f t="shared" si="1"/>
        <v/>
      </c>
      <c r="AU27" s="12" t="str">
        <f t="shared" si="1"/>
        <v/>
      </c>
      <c r="AV27" s="95"/>
    </row>
    <row r="28" spans="4:49" ht="20.100000000000001" customHeight="1" thickBot="1" x14ac:dyDescent="0.3">
      <c r="D28" s="27" t="s">
        <v>4</v>
      </c>
      <c r="E28" s="130"/>
      <c r="F28" s="126"/>
      <c r="G28" s="126"/>
      <c r="H28" s="126"/>
      <c r="I28" s="126"/>
      <c r="J28" s="126"/>
      <c r="K28" s="126"/>
      <c r="L28" s="126"/>
      <c r="M28" s="126"/>
      <c r="N28" s="126"/>
      <c r="O28" s="32"/>
      <c r="P28" s="33"/>
      <c r="Q28" s="104" t="str">
        <f t="shared" ref="Q28:Q29" si="12">IF(SUMPRODUCT(--ISNUMBER(E28:N28))&gt;2,AVERAGE(E28:N28),"")</f>
        <v/>
      </c>
      <c r="R28" s="105" t="str" cm="1">
        <f t="array" ref="R28">IF(SUMPRODUCT(--ISNUMBER(E28:N28))&gt;1,STDEV(E28:N28),"")</f>
        <v/>
      </c>
      <c r="S28" s="110" t="str" cm="1">
        <f t="array" ref="S28">IF(SUMPRODUCT(--ISNUMBER(Q28:R28))&gt;1,ROUND(R28/Q28,6),"")</f>
        <v/>
      </c>
      <c r="T28" s="143" t="str">
        <f t="shared" ref="T28:T33" si="13">IF(SUMPRODUCT(--ISNUMBER(E28:N28))=10,IF(S28&lt;=$Z$7,"PASS","FAIL"),"")</f>
        <v/>
      </c>
      <c r="Y28" s="6" t="s">
        <v>4</v>
      </c>
      <c r="Z28" s="19" t="str">
        <f t="shared" si="2"/>
        <v/>
      </c>
      <c r="AA28" s="19" t="str">
        <f t="shared" si="3"/>
        <v/>
      </c>
      <c r="AB28" s="19" t="str">
        <f t="shared" si="4"/>
        <v/>
      </c>
      <c r="AC28" s="19" t="str">
        <f t="shared" si="5"/>
        <v/>
      </c>
      <c r="AD28" s="19" t="str">
        <f t="shared" si="6"/>
        <v/>
      </c>
      <c r="AE28" s="19" t="str">
        <f t="shared" si="7"/>
        <v/>
      </c>
      <c r="AF28" s="19" t="str">
        <f t="shared" si="8"/>
        <v/>
      </c>
      <c r="AG28" s="19" t="str">
        <f t="shared" si="9"/>
        <v/>
      </c>
      <c r="AH28" s="19" t="str">
        <f t="shared" si="10"/>
        <v/>
      </c>
      <c r="AI28" s="19" t="str">
        <f t="shared" si="11"/>
        <v/>
      </c>
      <c r="AK28" s="6" t="s">
        <v>4</v>
      </c>
      <c r="AL28" s="10" t="str">
        <f t="shared" ref="AL28:AL29" si="14">IF(OR(E28="",$E$20="",$J$12=""),"",(Z28-$AC$13)/$AC$13)</f>
        <v/>
      </c>
      <c r="AM28" s="11" t="str">
        <f t="shared" ref="AM28:AM29" si="15">IF(OR(F28="",$E$20="",$J$12=""),"",(AA28-$AC$13)/$AC$13)</f>
        <v/>
      </c>
      <c r="AN28" s="11" t="str">
        <f t="shared" ref="AN28:AN29" si="16">IF(OR(G28="",$E$20="",$J$12=""),"",(AB28-$AC$13)/$AC$13)</f>
        <v/>
      </c>
      <c r="AO28" s="11" t="str">
        <f t="shared" ref="AO28:AO29" si="17">IF(OR(H28="",$E$20="",$J$12=""),"",(AC28-$AC$13)/$AC$13)</f>
        <v/>
      </c>
      <c r="AP28" s="11" t="str">
        <f t="shared" ref="AP28:AP29" si="18">IF(OR(I28="",$E$20="",$J$12=""),"",(AD28-$AC$13)/$AC$13)</f>
        <v/>
      </c>
      <c r="AQ28" s="11" t="str">
        <f t="shared" ref="AQ28:AQ29" si="19">IF(OR(J28="",$E$20="",$J$12=""),"",(AE28-$AC$13)/$AC$13)</f>
        <v/>
      </c>
      <c r="AR28" s="11" t="str">
        <f t="shared" ref="AR28:AR29" si="20">IF(OR(K28="",$E$20="",$J$12=""),"",(AF28-$AC$13)/$AC$13)</f>
        <v/>
      </c>
      <c r="AS28" s="11" t="str">
        <f t="shared" ref="AS28:AS29" si="21">IF(OR(L28="",$E$20="",$J$12=""),"",(AG28-$AC$13)/$AC$13)</f>
        <v/>
      </c>
      <c r="AT28" s="11" t="str">
        <f t="shared" ref="AT28:AT29" si="22">IF(OR(M28="",$E$20="",$J$12=""),"",(AH28-$AC$13)/$AC$13)</f>
        <v/>
      </c>
      <c r="AU28" s="12" t="str">
        <f t="shared" ref="AU28:AU29" si="23">IF(OR(N28="",$E$20="",$J$12=""),"",(AI28-$AC$13)/$AC$13)</f>
        <v/>
      </c>
      <c r="AV28" s="144"/>
    </row>
    <row r="29" spans="4:49" ht="20.100000000000001" customHeight="1" thickBot="1" x14ac:dyDescent="0.3">
      <c r="D29" s="27" t="s">
        <v>5</v>
      </c>
      <c r="E29" s="107"/>
      <c r="F29" s="108"/>
      <c r="G29" s="108"/>
      <c r="H29" s="108"/>
      <c r="I29" s="108"/>
      <c r="J29" s="108"/>
      <c r="K29" s="108"/>
      <c r="L29" s="108"/>
      <c r="M29" s="108"/>
      <c r="N29" s="108"/>
      <c r="O29" s="30"/>
      <c r="P29" s="31"/>
      <c r="Q29" s="104" t="str">
        <f t="shared" si="12"/>
        <v/>
      </c>
      <c r="R29" s="105" t="str" cm="1">
        <f t="array" ref="R29">IF(SUMPRODUCT(--ISNUMBER(E29:N29))&gt;1,STDEV(E29:N29),"")</f>
        <v/>
      </c>
      <c r="S29" s="110" t="str" cm="1">
        <f t="array" ref="S29">IF(SUMPRODUCT(--ISNUMBER(Q29:R29))&gt;1,ROUND(R29/Q29,6),"")</f>
        <v/>
      </c>
      <c r="T29" s="150" t="str">
        <f t="shared" si="13"/>
        <v/>
      </c>
      <c r="U29" s="145"/>
      <c r="V29" s="145"/>
      <c r="W29" s="145"/>
      <c r="X29" s="145"/>
      <c r="Y29" s="146" t="s">
        <v>5</v>
      </c>
      <c r="Z29" s="19" t="str">
        <f t="shared" si="2"/>
        <v/>
      </c>
      <c r="AA29" s="19" t="str">
        <f t="shared" si="3"/>
        <v/>
      </c>
      <c r="AB29" s="19" t="str">
        <f t="shared" si="4"/>
        <v/>
      </c>
      <c r="AC29" s="19" t="str">
        <f t="shared" si="5"/>
        <v/>
      </c>
      <c r="AD29" s="19" t="str">
        <f t="shared" si="6"/>
        <v/>
      </c>
      <c r="AE29" s="19" t="str">
        <f t="shared" si="7"/>
        <v/>
      </c>
      <c r="AF29" s="19" t="str">
        <f t="shared" si="8"/>
        <v/>
      </c>
      <c r="AG29" s="19" t="str">
        <f t="shared" si="9"/>
        <v/>
      </c>
      <c r="AH29" s="19" t="str">
        <f t="shared" si="10"/>
        <v/>
      </c>
      <c r="AI29" s="19" t="str">
        <f t="shared" si="11"/>
        <v/>
      </c>
      <c r="AJ29" s="145"/>
      <c r="AK29" s="146" t="s">
        <v>5</v>
      </c>
      <c r="AL29" s="10" t="str">
        <f t="shared" si="14"/>
        <v/>
      </c>
      <c r="AM29" s="11" t="str">
        <f t="shared" si="15"/>
        <v/>
      </c>
      <c r="AN29" s="11" t="str">
        <f t="shared" si="16"/>
        <v/>
      </c>
      <c r="AO29" s="11" t="str">
        <f t="shared" si="17"/>
        <v/>
      </c>
      <c r="AP29" s="11" t="str">
        <f t="shared" si="18"/>
        <v/>
      </c>
      <c r="AQ29" s="11" t="str">
        <f t="shared" si="19"/>
        <v/>
      </c>
      <c r="AR29" s="11" t="str">
        <f t="shared" si="20"/>
        <v/>
      </c>
      <c r="AS29" s="11" t="str">
        <f t="shared" si="21"/>
        <v/>
      </c>
      <c r="AT29" s="11" t="str">
        <f t="shared" si="22"/>
        <v/>
      </c>
      <c r="AU29" s="12" t="str">
        <f t="shared" si="23"/>
        <v/>
      </c>
      <c r="AV29" s="144"/>
    </row>
    <row r="30" spans="4:49" ht="20.100000000000001" customHeight="1" x14ac:dyDescent="0.25">
      <c r="D30" s="27" t="s">
        <v>6</v>
      </c>
      <c r="E30" s="32"/>
      <c r="F30" s="37"/>
      <c r="G30" s="37"/>
      <c r="H30" s="37"/>
      <c r="I30" s="37"/>
      <c r="J30" s="37"/>
      <c r="K30" s="37"/>
      <c r="L30" s="37"/>
      <c r="M30" s="37"/>
      <c r="N30" s="38"/>
      <c r="O30" s="32"/>
      <c r="P30" s="33"/>
      <c r="Q30" s="83"/>
      <c r="R30" s="84"/>
      <c r="S30" s="85"/>
      <c r="T30" s="1" t="str">
        <f t="shared" si="13"/>
        <v/>
      </c>
      <c r="Y30" s="4"/>
      <c r="Z30" s="4" t="s">
        <v>16</v>
      </c>
      <c r="AA30" s="18">
        <f>SUM(Z26:AI29)</f>
        <v>0</v>
      </c>
      <c r="AB30" s="13"/>
      <c r="AC30" s="13"/>
      <c r="AD30" s="2"/>
      <c r="AE30" s="13"/>
      <c r="AF30" s="13"/>
      <c r="AG30" s="13"/>
      <c r="AH30" s="13"/>
      <c r="AI30" s="13"/>
      <c r="AK30" s="6"/>
      <c r="AL30" s="14"/>
      <c r="AM30" s="14"/>
      <c r="AN30" s="14"/>
      <c r="AO30" s="14"/>
      <c r="AP30" s="14"/>
      <c r="AQ30" s="14"/>
      <c r="AR30" s="14"/>
      <c r="AS30" s="14"/>
      <c r="AT30" s="14"/>
      <c r="AU30" s="14"/>
    </row>
    <row r="31" spans="4:49" ht="20.100000000000001" customHeight="1" x14ac:dyDescent="0.25">
      <c r="D31" s="27" t="s">
        <v>7</v>
      </c>
      <c r="E31" s="30"/>
      <c r="F31" s="39"/>
      <c r="G31" s="39"/>
      <c r="H31" s="39"/>
      <c r="I31" s="39"/>
      <c r="J31" s="39"/>
      <c r="K31" s="39"/>
      <c r="L31" s="39"/>
      <c r="M31" s="39"/>
      <c r="N31" s="40"/>
      <c r="O31" s="30"/>
      <c r="P31" s="31"/>
      <c r="Q31" s="83"/>
      <c r="R31" s="84"/>
      <c r="S31" s="85"/>
      <c r="T31" s="1" t="str">
        <f t="shared" si="13"/>
        <v/>
      </c>
      <c r="AB31" s="13"/>
      <c r="AC31" s="13"/>
      <c r="AD31" s="2"/>
      <c r="AE31" s="13"/>
      <c r="AF31" s="13"/>
      <c r="AG31" s="13"/>
      <c r="AH31" s="13"/>
      <c r="AI31" s="13"/>
      <c r="AK31" s="6"/>
      <c r="AL31" s="14"/>
      <c r="AM31" s="14"/>
      <c r="AN31" s="14"/>
      <c r="AO31" s="14"/>
      <c r="AP31" s="14"/>
      <c r="AQ31" s="14"/>
      <c r="AR31" s="14"/>
      <c r="AS31" s="14"/>
      <c r="AT31" s="14"/>
      <c r="AU31" s="14"/>
    </row>
    <row r="32" spans="4:49" ht="20.100000000000001" customHeight="1" x14ac:dyDescent="0.25">
      <c r="D32" s="27" t="s">
        <v>8</v>
      </c>
      <c r="E32" s="32"/>
      <c r="F32" s="37"/>
      <c r="G32" s="37"/>
      <c r="H32" s="37"/>
      <c r="I32" s="37"/>
      <c r="J32" s="37"/>
      <c r="K32" s="37"/>
      <c r="L32" s="37"/>
      <c r="M32" s="37"/>
      <c r="N32" s="38"/>
      <c r="O32" s="32"/>
      <c r="P32" s="33"/>
      <c r="Q32" s="83"/>
      <c r="R32" s="84"/>
      <c r="S32" s="85"/>
      <c r="T32" s="1" t="str">
        <f t="shared" si="13"/>
        <v/>
      </c>
      <c r="Z32" s="1" t="s">
        <v>18</v>
      </c>
      <c r="AA32" s="1" cm="1">
        <f t="array" ref="AA32">IF(OR($J$12="",E20="",SUMPRODUCT(--ISNUMBER(E26:N29))&lt;40),55,ROUND((((($Z$8*$AC$13)+$AC$13))*SUM(E26:N29)/E20),5))</f>
        <v>55</v>
      </c>
      <c r="AB32" s="13"/>
      <c r="AC32" s="13"/>
      <c r="AD32" s="13"/>
      <c r="AE32" s="13"/>
      <c r="AF32"/>
      <c r="AG32" s="13"/>
      <c r="AH32" s="13"/>
      <c r="AI32" s="13"/>
      <c r="AK32" s="6"/>
      <c r="AL32" s="14"/>
      <c r="AM32" s="14"/>
      <c r="AN32" s="14"/>
      <c r="AO32" s="14"/>
      <c r="AP32" s="14"/>
      <c r="AQ32" s="14"/>
      <c r="AR32" s="14"/>
      <c r="AS32" s="14"/>
      <c r="AT32" s="14"/>
      <c r="AU32" s="14"/>
    </row>
    <row r="33" spans="4:48" ht="20.100000000000001" customHeight="1" x14ac:dyDescent="0.25">
      <c r="D33" s="34" t="s">
        <v>9</v>
      </c>
      <c r="E33" s="35"/>
      <c r="F33" s="41"/>
      <c r="G33" s="41"/>
      <c r="H33" s="41"/>
      <c r="I33" s="41"/>
      <c r="J33" s="41"/>
      <c r="K33" s="41"/>
      <c r="L33" s="41"/>
      <c r="M33" s="41"/>
      <c r="N33" s="42"/>
      <c r="O33" s="35"/>
      <c r="P33" s="36"/>
      <c r="Q33" s="86"/>
      <c r="R33" s="87"/>
      <c r="S33" s="88"/>
      <c r="T33" s="1" t="str">
        <f t="shared" si="13"/>
        <v/>
      </c>
      <c r="Z33" s="1" t="s">
        <v>19</v>
      </c>
      <c r="AA33" s="1" cm="1">
        <f t="array" ref="AA33">IF(OR($J$12="",E20="",SUMPRODUCT(--ISNUMBER(E26:N29))&lt;20),0,ROUND(((($AC$13-($Z$8*$AC$13)))*SUM(E26:N29)/E20),5))</f>
        <v>0</v>
      </c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94"/>
      <c r="AQ33" s="14"/>
      <c r="AR33" s="14"/>
      <c r="AS33" s="14"/>
      <c r="AT33" s="14"/>
      <c r="AU33" s="14"/>
    </row>
    <row r="34" spans="4:48" ht="20.100000000000001" customHeight="1" x14ac:dyDescent="0.25"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4:48" ht="20.100000000000001" customHeight="1" x14ac:dyDescent="0.25">
      <c r="E35" s="125"/>
      <c r="F35" s="125"/>
      <c r="G35" s="125"/>
      <c r="H35" s="125"/>
      <c r="I35" s="125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4:48" ht="24.95" customHeight="1" x14ac:dyDescent="0.25">
      <c r="E36" s="185" t="s">
        <v>39</v>
      </c>
      <c r="F36" s="186"/>
      <c r="G36" s="186"/>
      <c r="H36" s="186"/>
      <c r="I36" s="187"/>
      <c r="K36" s="72"/>
      <c r="L36" s="72"/>
      <c r="M36" s="72"/>
      <c r="N36" s="72"/>
      <c r="O36" s="72"/>
      <c r="P36" s="72"/>
      <c r="Q36" s="13"/>
      <c r="R36" s="13"/>
      <c r="S36" s="13"/>
      <c r="T36" s="13"/>
    </row>
    <row r="37" spans="4:48" ht="20.100000000000001" customHeight="1" x14ac:dyDescent="0.25">
      <c r="E37" s="73" t="s">
        <v>13</v>
      </c>
      <c r="F37" s="74" t="s">
        <v>81</v>
      </c>
      <c r="G37" s="75" t="s">
        <v>82</v>
      </c>
      <c r="H37" s="74" t="s">
        <v>83</v>
      </c>
      <c r="I37" s="75" t="s">
        <v>84</v>
      </c>
      <c r="K37" s="76"/>
      <c r="L37" s="76"/>
      <c r="M37" s="76"/>
      <c r="N37" s="76"/>
      <c r="O37" s="76"/>
      <c r="P37" s="76"/>
      <c r="Q37" s="13"/>
      <c r="R37" s="13"/>
      <c r="S37" s="13"/>
      <c r="T37" s="13"/>
    </row>
    <row r="38" spans="4:48" ht="20.100000000000001" customHeight="1" x14ac:dyDescent="0.25">
      <c r="D38" s="93" t="s">
        <v>14</v>
      </c>
      <c r="E38" s="111"/>
      <c r="F38" s="112" t="str" cm="1">
        <f t="array" ref="F38">IF(OR(E38="",SUMPRODUCT(--ISNUMBER($E$44:$N$47))&lt;40),"",SUM(Z44:AI44))</f>
        <v/>
      </c>
      <c r="G38" s="112" t="str" cm="1">
        <f t="array" ref="G38">IF(OR(E38="",SUMPRODUCT(--ISNUMBER($E$44:$N$47))&lt;40),"",SUM(Z45:AI45))</f>
        <v/>
      </c>
      <c r="H38" s="112" t="str" cm="1">
        <f t="array" ref="H38">IF(OR(E38="",SUMPRODUCT(--ISNUMBER($E$44:$N$47))&lt;40),"",SUM(Z46:AI46))</f>
        <v/>
      </c>
      <c r="I38" s="113" t="str" cm="1">
        <f t="array" ref="I38">IF(OR(E38="",SUMPRODUCT(--ISNUMBER($E$44:$N$47))&lt;40),"",SUM(Z47:AI47))</f>
        <v/>
      </c>
      <c r="K38" s="6"/>
      <c r="L38" s="6"/>
      <c r="M38" s="6"/>
      <c r="N38" s="6"/>
      <c r="O38" s="6"/>
      <c r="P38" s="6"/>
      <c r="Q38" s="13"/>
      <c r="R38" s="13"/>
      <c r="S38" s="13"/>
      <c r="T38" s="13"/>
    </row>
    <row r="39" spans="4:48" ht="20.100000000000001" customHeight="1" x14ac:dyDescent="0.25">
      <c r="D39" s="93" t="s">
        <v>75</v>
      </c>
      <c r="E39" s="139" t="str">
        <f>IF(OR(E38="",J12=""),"",ROUND((E38-AA13)/AA13,3))</f>
        <v/>
      </c>
      <c r="F39" s="140" t="str">
        <f>IF(OR(F38="",$J$12=""),"",ROUND((F38-$AG$13)/$AG$13,3))</f>
        <v/>
      </c>
      <c r="G39" s="140" t="str">
        <f>IF(OR(G38="",$J$12=""),"",ROUND((G38-$AG$13)/$AG$13,3))</f>
        <v/>
      </c>
      <c r="H39" s="140" t="str">
        <f>IF(OR(H38="",$J$12=""),"",ROUND((H38-$AG$13)/$AG$13,3))</f>
        <v/>
      </c>
      <c r="I39" s="142" t="str">
        <f>IF(OR(I38="",$J$12=""),"",ROUND((I38-$AG$13)/$AG$13,3))</f>
        <v/>
      </c>
      <c r="K39" s="15"/>
      <c r="L39" s="15"/>
      <c r="M39" s="15"/>
      <c r="N39" s="15"/>
      <c r="O39" s="15"/>
      <c r="P39" s="15"/>
      <c r="Q39" s="13"/>
      <c r="R39" s="13"/>
      <c r="S39" s="13"/>
      <c r="T39" s="13"/>
    </row>
    <row r="40" spans="4:48" ht="20.100000000000001" customHeight="1" x14ac:dyDescent="0.25">
      <c r="D40" s="93" t="s">
        <v>10</v>
      </c>
      <c r="E40" s="137" t="str">
        <f>IF($E$39="","",IF(ABS(E39)&lt;=AA8,"PASS","FAIL"))</f>
        <v/>
      </c>
      <c r="F40" s="138" t="str" cm="1">
        <f t="array" ref="F40">IF(OR(SUMPRODUCT(--ISNUMBER($E$44:$N$47))&lt;40,F39=""),"",IF(ABS(F39)&lt;=$AA$8,"PASS","FAIL"))</f>
        <v/>
      </c>
      <c r="G40" s="138" t="str" cm="1">
        <f t="array" ref="G40">IF(OR(SUMPRODUCT(--ISNUMBER($E$44:$N$47))&lt;40,G39=""),"",IF(ABS(G39)&lt;=$AA$8,"PASS","FAIL"))</f>
        <v/>
      </c>
      <c r="H40" s="138" t="str" cm="1">
        <f t="array" ref="H40">IF(OR(SUMPRODUCT(--ISNUMBER($E$44:$N$47))&lt;40,H39=""),"",IF(ABS(H39)&lt;=$AA$8,"PASS","FAIL"))</f>
        <v/>
      </c>
      <c r="I40" s="141" t="str" cm="1">
        <f t="array" ref="I40">IF(OR(SUMPRODUCT(--ISNUMBER($E$44:$N$47))&lt;40,I39=""),"",IF(ABS(I39)&lt;=$AA$8,"PASS","FAIL"))</f>
        <v/>
      </c>
      <c r="K40" s="16"/>
      <c r="L40" s="16"/>
      <c r="M40" s="16"/>
      <c r="N40" s="16"/>
      <c r="O40" s="16"/>
      <c r="P40" s="16"/>
      <c r="Q40" s="13"/>
      <c r="R40" s="13"/>
      <c r="S40" s="13"/>
      <c r="T40" s="13"/>
    </row>
    <row r="41" spans="4:48" ht="20.100000000000001" customHeight="1" x14ac:dyDescent="0.25"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4:48" ht="39.950000000000003" customHeight="1" x14ac:dyDescent="0.25">
      <c r="E42" s="177" t="s">
        <v>40</v>
      </c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9"/>
      <c r="Y42" s="13" t="s">
        <v>17</v>
      </c>
      <c r="Z42" s="13"/>
      <c r="AK42" s="13" t="s">
        <v>15</v>
      </c>
      <c r="AL42" s="13"/>
    </row>
    <row r="43" spans="4:48" ht="20.100000000000001" customHeight="1" thickBot="1" x14ac:dyDescent="0.3">
      <c r="E43" s="24">
        <v>1</v>
      </c>
      <c r="F43" s="25">
        <v>2</v>
      </c>
      <c r="G43" s="25">
        <v>3</v>
      </c>
      <c r="H43" s="25">
        <v>4</v>
      </c>
      <c r="I43" s="25">
        <v>5</v>
      </c>
      <c r="J43" s="25">
        <v>6</v>
      </c>
      <c r="K43" s="25">
        <v>7</v>
      </c>
      <c r="L43" s="25">
        <v>8</v>
      </c>
      <c r="M43" s="25">
        <v>9</v>
      </c>
      <c r="N43" s="25">
        <v>10</v>
      </c>
      <c r="O43" s="25">
        <v>11</v>
      </c>
      <c r="P43" s="26">
        <v>12</v>
      </c>
      <c r="Q43" s="78" t="s">
        <v>0</v>
      </c>
      <c r="R43" s="79" t="s">
        <v>1</v>
      </c>
      <c r="S43" s="80" t="s">
        <v>62</v>
      </c>
      <c r="T43" s="96" t="s">
        <v>10</v>
      </c>
      <c r="Z43" s="5">
        <v>1</v>
      </c>
      <c r="AA43" s="5">
        <v>2</v>
      </c>
      <c r="AB43" s="5">
        <v>3</v>
      </c>
      <c r="AC43" s="5">
        <v>4</v>
      </c>
      <c r="AD43" s="5">
        <v>5</v>
      </c>
      <c r="AE43" s="5">
        <v>6</v>
      </c>
      <c r="AF43" s="5">
        <v>7</v>
      </c>
      <c r="AG43" s="5">
        <v>8</v>
      </c>
      <c r="AH43" s="5">
        <v>9</v>
      </c>
      <c r="AI43" s="5">
        <v>10</v>
      </c>
      <c r="AL43" s="5">
        <v>1</v>
      </c>
      <c r="AM43" s="5">
        <v>2</v>
      </c>
      <c r="AN43" s="5">
        <v>3</v>
      </c>
      <c r="AO43" s="5">
        <v>4</v>
      </c>
      <c r="AP43" s="5">
        <v>5</v>
      </c>
      <c r="AQ43" s="5">
        <v>6</v>
      </c>
      <c r="AR43" s="5">
        <v>7</v>
      </c>
      <c r="AS43" s="5">
        <v>8</v>
      </c>
      <c r="AT43" s="5">
        <v>9</v>
      </c>
      <c r="AU43" s="5">
        <v>10</v>
      </c>
    </row>
    <row r="44" spans="4:48" ht="20.100000000000001" customHeight="1" thickTop="1" thickBot="1" x14ac:dyDescent="0.3">
      <c r="D44" s="43" t="s">
        <v>2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44"/>
      <c r="P44" s="29"/>
      <c r="Q44" s="102" t="str" cm="1">
        <f t="array" ref="Q44">IF(SUMPRODUCT(--ISNUMBER(E44:N44))&gt;2,AVERAGE(E44:N44),"")</f>
        <v/>
      </c>
      <c r="R44" s="103" t="str" cm="1">
        <f t="array" ref="R44">IF(SUMPRODUCT(--ISNUMBER(E44:N44))&gt;1,STDEV(E44:N44),"")</f>
        <v/>
      </c>
      <c r="S44" s="109" t="str" cm="1">
        <f t="array" ref="S44">IF(SUMPRODUCT(--ISNUMBER(Q44:R44))&gt;1,ROUND(R44/Q44,6),"")</f>
        <v/>
      </c>
      <c r="T44" s="82" t="str" cm="1">
        <f t="array" ref="T44">IF(SUMPRODUCT(--ISNUMBER(E44:N44))=10,IF(S44&lt;=$AA$7,"PASS","FAIL"),"")</f>
        <v/>
      </c>
      <c r="Y44" s="6" t="s">
        <v>2</v>
      </c>
      <c r="Z44" s="19" t="str">
        <f>IF(OR($E$38="",E44=""),"",(E44/SUM($E$44:$N$47))*$E$38)</f>
        <v/>
      </c>
      <c r="AA44" s="19" t="str">
        <f t="shared" ref="AA44:AI44" si="24">IF(OR($E$38="",F44=""),"",(F44/SUM($E$44:$N$47))*$E$38)</f>
        <v/>
      </c>
      <c r="AB44" s="19" t="str">
        <f t="shared" si="24"/>
        <v/>
      </c>
      <c r="AC44" s="19" t="str">
        <f t="shared" si="24"/>
        <v/>
      </c>
      <c r="AD44" s="19" t="str">
        <f t="shared" si="24"/>
        <v/>
      </c>
      <c r="AE44" s="19" t="str">
        <f t="shared" si="24"/>
        <v/>
      </c>
      <c r="AF44" s="19" t="str">
        <f t="shared" si="24"/>
        <v/>
      </c>
      <c r="AG44" s="19" t="str">
        <f t="shared" si="24"/>
        <v/>
      </c>
      <c r="AH44" s="19" t="str">
        <f t="shared" si="24"/>
        <v/>
      </c>
      <c r="AI44" s="19" t="str">
        <f t="shared" si="24"/>
        <v/>
      </c>
      <c r="AK44" s="6" t="s">
        <v>2</v>
      </c>
      <c r="AL44" s="7" t="str">
        <f t="shared" ref="AL44:AU47" si="25">IF(OR(E44="",$E$38="",$J$12=""),"",(Z44-$AD$13)/$AD$13)</f>
        <v/>
      </c>
      <c r="AM44" s="8" t="str">
        <f t="shared" si="25"/>
        <v/>
      </c>
      <c r="AN44" s="8" t="str">
        <f t="shared" si="25"/>
        <v/>
      </c>
      <c r="AO44" s="8" t="str">
        <f t="shared" si="25"/>
        <v/>
      </c>
      <c r="AP44" s="8" t="str">
        <f t="shared" si="25"/>
        <v/>
      </c>
      <c r="AQ44" s="8" t="str">
        <f t="shared" si="25"/>
        <v/>
      </c>
      <c r="AR44" s="8" t="str">
        <f t="shared" si="25"/>
        <v/>
      </c>
      <c r="AS44" s="8" t="str">
        <f t="shared" si="25"/>
        <v/>
      </c>
      <c r="AT44" s="8" t="str">
        <f t="shared" si="25"/>
        <v/>
      </c>
      <c r="AU44" s="9" t="str">
        <f t="shared" si="25"/>
        <v/>
      </c>
    </row>
    <row r="45" spans="4:48" ht="20.100000000000001" customHeight="1" thickBot="1" x14ac:dyDescent="0.3">
      <c r="D45" s="43" t="s">
        <v>3</v>
      </c>
      <c r="E45" s="127"/>
      <c r="F45" s="128"/>
      <c r="G45" s="128"/>
      <c r="H45" s="128"/>
      <c r="I45" s="128"/>
      <c r="J45" s="128"/>
      <c r="K45" s="128"/>
      <c r="L45" s="128"/>
      <c r="M45" s="128"/>
      <c r="N45" s="129"/>
      <c r="O45" s="30"/>
      <c r="P45" s="31"/>
      <c r="Q45" s="104" t="str" cm="1">
        <f t="array" ref="Q45">IF(SUMPRODUCT(--ISNUMBER(E45:N45))&gt;2,AVERAGE(E45:N45),"")</f>
        <v/>
      </c>
      <c r="R45" s="105" t="str" cm="1">
        <f t="array" ref="R45">IF(SUMPRODUCT(--ISNUMBER(E45:N45))&gt;1,STDEV(E45:N45),"")</f>
        <v/>
      </c>
      <c r="S45" s="110" t="str" cm="1">
        <f t="array" ref="S45">IF(SUMPRODUCT(--ISNUMBER(Q45:R45))&gt;1,ROUND(R45/Q45,6),"")</f>
        <v/>
      </c>
      <c r="T45" s="147" t="str" cm="1">
        <f t="array" ref="T45">IF(SUMPRODUCT(--ISNUMBER(E45:N45))=10,IF(S45&lt;=$AA$7,"PASS","FAIL"),"")</f>
        <v/>
      </c>
      <c r="Y45" s="6" t="s">
        <v>3</v>
      </c>
      <c r="Z45" s="19" t="str">
        <f t="shared" ref="Z45:Z47" si="26">IF(OR($E$38="",E45=""),"",(E45/SUM($E$44:$N$47))*$E$38)</f>
        <v/>
      </c>
      <c r="AA45" s="19" t="str">
        <f t="shared" ref="AA45:AA47" si="27">IF(OR($E$38="",F45=""),"",(F45/SUM($E$44:$N$47))*$E$38)</f>
        <v/>
      </c>
      <c r="AB45" s="19" t="str">
        <f t="shared" ref="AB45:AB47" si="28">IF(OR($E$38="",G45=""),"",(G45/SUM($E$44:$N$47))*$E$38)</f>
        <v/>
      </c>
      <c r="AC45" s="19" t="str">
        <f t="shared" ref="AC45:AC47" si="29">IF(OR($E$38="",H45=""),"",(H45/SUM($E$44:$N$47))*$E$38)</f>
        <v/>
      </c>
      <c r="AD45" s="19" t="str">
        <f t="shared" ref="AD45:AD47" si="30">IF(OR($E$38="",I45=""),"",(I45/SUM($E$44:$N$47))*$E$38)</f>
        <v/>
      </c>
      <c r="AE45" s="19" t="str">
        <f t="shared" ref="AE45:AE47" si="31">IF(OR($E$38="",J45=""),"",(J45/SUM($E$44:$N$47))*$E$38)</f>
        <v/>
      </c>
      <c r="AF45" s="19" t="str">
        <f t="shared" ref="AF45:AF47" si="32">IF(OR($E$38="",K45=""),"",(K45/SUM($E$44:$N$47))*$E$38)</f>
        <v/>
      </c>
      <c r="AG45" s="19" t="str">
        <f t="shared" ref="AG45:AG47" si="33">IF(OR($E$38="",L45=""),"",(L45/SUM($E$44:$N$47))*$E$38)</f>
        <v/>
      </c>
      <c r="AH45" s="19" t="str">
        <f t="shared" ref="AH45:AH47" si="34">IF(OR($E$38="",M45=""),"",(M45/SUM($E$44:$N$47))*$E$38)</f>
        <v/>
      </c>
      <c r="AI45" s="19" t="str">
        <f t="shared" ref="AI45:AI47" si="35">IF(OR($E$38="",N45=""),"",(N45/SUM($E$44:$N$47))*$E$38)</f>
        <v/>
      </c>
      <c r="AK45" s="6" t="s">
        <v>3</v>
      </c>
      <c r="AL45" s="10" t="str">
        <f t="shared" si="25"/>
        <v/>
      </c>
      <c r="AM45" s="11" t="str">
        <f t="shared" si="25"/>
        <v/>
      </c>
      <c r="AN45" s="11" t="str">
        <f t="shared" si="25"/>
        <v/>
      </c>
      <c r="AO45" s="11" t="str">
        <f t="shared" si="25"/>
        <v/>
      </c>
      <c r="AP45" s="11" t="str">
        <f t="shared" si="25"/>
        <v/>
      </c>
      <c r="AQ45" s="11" t="str">
        <f t="shared" si="25"/>
        <v/>
      </c>
      <c r="AR45" s="11" t="str">
        <f t="shared" si="25"/>
        <v/>
      </c>
      <c r="AS45" s="11" t="str">
        <f t="shared" si="25"/>
        <v/>
      </c>
      <c r="AT45" s="11" t="str">
        <f t="shared" si="25"/>
        <v/>
      </c>
      <c r="AU45" s="12" t="str">
        <f t="shared" si="25"/>
        <v/>
      </c>
    </row>
    <row r="46" spans="4:48" ht="20.100000000000001" customHeight="1" thickBot="1" x14ac:dyDescent="0.3">
      <c r="D46" s="27" t="s">
        <v>4</v>
      </c>
      <c r="E46" s="130"/>
      <c r="F46" s="126"/>
      <c r="G46" s="126"/>
      <c r="H46" s="126"/>
      <c r="I46" s="126"/>
      <c r="J46" s="126"/>
      <c r="K46" s="126"/>
      <c r="L46" s="126"/>
      <c r="M46" s="126"/>
      <c r="N46" s="126"/>
      <c r="O46" s="32"/>
      <c r="P46" s="33"/>
      <c r="Q46" s="104" t="str" cm="1">
        <f t="array" ref="Q46">IF(SUMPRODUCT(--ISNUMBER(E46:N46))&gt;2,AVERAGE(E46:N46),"")</f>
        <v/>
      </c>
      <c r="R46" s="105" t="str" cm="1">
        <f t="array" ref="R46">IF(SUMPRODUCT(--ISNUMBER(E46:N46))&gt;1,STDEV(E46:N46),"")</f>
        <v/>
      </c>
      <c r="S46" s="110" t="str" cm="1">
        <f t="array" ref="S46">IF(SUMPRODUCT(--ISNUMBER(Q46:R46))&gt;1,ROUND(R46/Q46,6),"")</f>
        <v/>
      </c>
      <c r="T46" s="147" t="str" cm="1">
        <f t="array" ref="T46">IF(SUMPRODUCT(--ISNUMBER(E46:N46))=10,IF(S46&lt;=$AA$7,"PASS","FAIL"),"")</f>
        <v/>
      </c>
      <c r="Y46" s="6" t="s">
        <v>4</v>
      </c>
      <c r="Z46" s="19" t="str">
        <f t="shared" si="26"/>
        <v/>
      </c>
      <c r="AA46" s="19" t="str">
        <f t="shared" si="27"/>
        <v/>
      </c>
      <c r="AB46" s="19" t="str">
        <f t="shared" si="28"/>
        <v/>
      </c>
      <c r="AC46" s="19" t="str">
        <f t="shared" si="29"/>
        <v/>
      </c>
      <c r="AD46" s="19" t="str">
        <f t="shared" si="30"/>
        <v/>
      </c>
      <c r="AE46" s="19" t="str">
        <f t="shared" si="31"/>
        <v/>
      </c>
      <c r="AF46" s="19" t="str">
        <f t="shared" si="32"/>
        <v/>
      </c>
      <c r="AG46" s="19" t="str">
        <f t="shared" si="33"/>
        <v/>
      </c>
      <c r="AH46" s="19" t="str">
        <f t="shared" si="34"/>
        <v/>
      </c>
      <c r="AI46" s="19" t="str">
        <f t="shared" si="35"/>
        <v/>
      </c>
      <c r="AK46" s="6" t="s">
        <v>4</v>
      </c>
      <c r="AL46" s="7" t="str">
        <f t="shared" si="25"/>
        <v/>
      </c>
      <c r="AM46" s="8" t="str">
        <f t="shared" si="25"/>
        <v/>
      </c>
      <c r="AN46" s="8" t="str">
        <f t="shared" si="25"/>
        <v/>
      </c>
      <c r="AO46" s="8" t="str">
        <f t="shared" si="25"/>
        <v/>
      </c>
      <c r="AP46" s="8" t="str">
        <f t="shared" si="25"/>
        <v/>
      </c>
      <c r="AQ46" s="8" t="str">
        <f t="shared" si="25"/>
        <v/>
      </c>
      <c r="AR46" s="8" t="str">
        <f t="shared" si="25"/>
        <v/>
      </c>
      <c r="AS46" s="8" t="str">
        <f t="shared" si="25"/>
        <v/>
      </c>
      <c r="AT46" s="8" t="str">
        <f t="shared" si="25"/>
        <v/>
      </c>
      <c r="AU46" s="9" t="str">
        <f t="shared" si="25"/>
        <v/>
      </c>
      <c r="AV46" s="144"/>
    </row>
    <row r="47" spans="4:48" ht="20.100000000000001" customHeight="1" thickBot="1" x14ac:dyDescent="0.3">
      <c r="D47" s="27" t="s">
        <v>5</v>
      </c>
      <c r="E47" s="107"/>
      <c r="F47" s="108"/>
      <c r="G47" s="108"/>
      <c r="H47" s="108"/>
      <c r="I47" s="108"/>
      <c r="J47" s="108"/>
      <c r="K47" s="108"/>
      <c r="L47" s="108"/>
      <c r="M47" s="108"/>
      <c r="N47" s="108"/>
      <c r="O47" s="30"/>
      <c r="P47" s="31"/>
      <c r="Q47" s="104" t="str" cm="1">
        <f t="array" ref="Q47">IF(SUMPRODUCT(--ISNUMBER(E47:N47))&gt;2,AVERAGE(E47:N47),"")</f>
        <v/>
      </c>
      <c r="R47" s="105" t="str" cm="1">
        <f t="array" ref="R47">IF(SUMPRODUCT(--ISNUMBER(E47:N47))&gt;1,STDEV(E47:N47),"")</f>
        <v/>
      </c>
      <c r="S47" s="110" t="str" cm="1">
        <f t="array" ref="S47">IF(SUMPRODUCT(--ISNUMBER(Q47:R47))&gt;1,ROUND(R47/Q47,6),"")</f>
        <v/>
      </c>
      <c r="T47" s="143" t="str" cm="1">
        <f t="array" ref="T47">IF(SUMPRODUCT(--ISNUMBER(E47:N47))=10,IF(S47&lt;=$AA$7,"PASS","FAIL"),"")</f>
        <v/>
      </c>
      <c r="U47" s="145"/>
      <c r="V47" s="145"/>
      <c r="W47" s="145"/>
      <c r="X47" s="145"/>
      <c r="Y47" s="146" t="s">
        <v>5</v>
      </c>
      <c r="Z47" s="19" t="str">
        <f t="shared" si="26"/>
        <v/>
      </c>
      <c r="AA47" s="19" t="str">
        <f t="shared" si="27"/>
        <v/>
      </c>
      <c r="AB47" s="19" t="str">
        <f t="shared" si="28"/>
        <v/>
      </c>
      <c r="AC47" s="19" t="str">
        <f t="shared" si="29"/>
        <v/>
      </c>
      <c r="AD47" s="19" t="str">
        <f t="shared" si="30"/>
        <v/>
      </c>
      <c r="AE47" s="19" t="str">
        <f t="shared" si="31"/>
        <v/>
      </c>
      <c r="AF47" s="19" t="str">
        <f t="shared" si="32"/>
        <v/>
      </c>
      <c r="AG47" s="19" t="str">
        <f t="shared" si="33"/>
        <v/>
      </c>
      <c r="AH47" s="19" t="str">
        <f t="shared" si="34"/>
        <v/>
      </c>
      <c r="AI47" s="19" t="str">
        <f t="shared" si="35"/>
        <v/>
      </c>
      <c r="AJ47" s="145"/>
      <c r="AK47" s="146" t="s">
        <v>5</v>
      </c>
      <c r="AL47" s="10" t="str">
        <f t="shared" si="25"/>
        <v/>
      </c>
      <c r="AM47" s="11" t="str">
        <f t="shared" si="25"/>
        <v/>
      </c>
      <c r="AN47" s="11" t="str">
        <f t="shared" si="25"/>
        <v/>
      </c>
      <c r="AO47" s="11" t="str">
        <f t="shared" si="25"/>
        <v/>
      </c>
      <c r="AP47" s="11" t="str">
        <f t="shared" si="25"/>
        <v/>
      </c>
      <c r="AQ47" s="11" t="str">
        <f t="shared" si="25"/>
        <v/>
      </c>
      <c r="AR47" s="11" t="str">
        <f t="shared" si="25"/>
        <v/>
      </c>
      <c r="AS47" s="11" t="str">
        <f t="shared" si="25"/>
        <v/>
      </c>
      <c r="AT47" s="11" t="str">
        <f t="shared" si="25"/>
        <v/>
      </c>
      <c r="AU47" s="12" t="str">
        <f t="shared" si="25"/>
        <v/>
      </c>
    </row>
    <row r="48" spans="4:48" ht="20.100000000000001" customHeight="1" x14ac:dyDescent="0.25">
      <c r="D48" s="27" t="s">
        <v>6</v>
      </c>
      <c r="E48" s="32"/>
      <c r="F48" s="37"/>
      <c r="G48" s="37"/>
      <c r="H48" s="37"/>
      <c r="I48" s="37"/>
      <c r="J48" s="37"/>
      <c r="K48" s="37"/>
      <c r="L48" s="37"/>
      <c r="M48" s="37"/>
      <c r="N48" s="38"/>
      <c r="O48" s="32"/>
      <c r="P48" s="33"/>
      <c r="Q48" s="83"/>
      <c r="R48" s="84"/>
      <c r="S48" s="85"/>
      <c r="T48" s="149" t="str">
        <f t="shared" ref="T48:T51" si="36">IF(SUMPRODUCT(--ISNUMBER(E48:P48))&gt;0,IF(S48&lt;=$Z$7,"PASS","FAIL"),"")</f>
        <v/>
      </c>
      <c r="Y48" s="4"/>
      <c r="Z48" s="4" t="s">
        <v>16</v>
      </c>
      <c r="AA48" s="97">
        <f>SUM(Z44:AI47)</f>
        <v>0</v>
      </c>
      <c r="AB48" s="13"/>
      <c r="AC48" s="13"/>
      <c r="AD48" s="2"/>
      <c r="AE48" s="13"/>
      <c r="AF48" s="13"/>
      <c r="AG48" s="13"/>
      <c r="AH48" s="13"/>
      <c r="AI48" s="13"/>
      <c r="AK48" s="6"/>
      <c r="AL48" s="14"/>
      <c r="AM48" s="14"/>
      <c r="AN48" s="14"/>
      <c r="AO48" s="14"/>
      <c r="AP48" s="14"/>
      <c r="AQ48" s="14"/>
      <c r="AR48" s="14"/>
      <c r="AS48" s="14"/>
      <c r="AT48" s="14"/>
      <c r="AU48" s="14"/>
    </row>
    <row r="49" spans="4:47" ht="20.100000000000001" customHeight="1" x14ac:dyDescent="0.25">
      <c r="D49" s="27" t="s">
        <v>7</v>
      </c>
      <c r="E49" s="30"/>
      <c r="F49" s="39"/>
      <c r="G49" s="39"/>
      <c r="H49" s="39"/>
      <c r="I49" s="39"/>
      <c r="J49" s="39"/>
      <c r="K49" s="39"/>
      <c r="L49" s="39"/>
      <c r="M49" s="39"/>
      <c r="N49" s="40"/>
      <c r="O49" s="30"/>
      <c r="P49" s="31"/>
      <c r="Q49" s="83"/>
      <c r="R49" s="84"/>
      <c r="S49" s="85"/>
      <c r="T49" s="1" t="str">
        <f t="shared" si="36"/>
        <v/>
      </c>
      <c r="AB49" s="13"/>
      <c r="AC49" s="13"/>
      <c r="AD49" s="2"/>
      <c r="AE49" s="13"/>
      <c r="AF49" s="13"/>
      <c r="AG49" s="13"/>
      <c r="AH49" s="13"/>
      <c r="AI49" s="13"/>
      <c r="AK49" s="6"/>
      <c r="AL49" s="14"/>
      <c r="AM49" s="14"/>
      <c r="AN49" s="14"/>
      <c r="AO49" s="14"/>
      <c r="AP49" s="14"/>
      <c r="AQ49" s="14"/>
      <c r="AR49" s="14"/>
      <c r="AS49" s="14"/>
      <c r="AT49" s="14"/>
      <c r="AU49" s="14"/>
    </row>
    <row r="50" spans="4:47" ht="20.100000000000001" customHeight="1" x14ac:dyDescent="0.25">
      <c r="D50" s="27" t="s">
        <v>8</v>
      </c>
      <c r="E50" s="32"/>
      <c r="F50" s="37"/>
      <c r="G50" s="37"/>
      <c r="H50" s="37"/>
      <c r="I50" s="37"/>
      <c r="J50" s="37"/>
      <c r="K50" s="37"/>
      <c r="L50" s="37"/>
      <c r="M50" s="37"/>
      <c r="N50" s="38"/>
      <c r="O50" s="32"/>
      <c r="P50" s="33"/>
      <c r="Q50" s="83"/>
      <c r="R50" s="84"/>
      <c r="S50" s="85"/>
      <c r="T50" s="1" t="str">
        <f t="shared" si="36"/>
        <v/>
      </c>
      <c r="Z50" s="1" t="s">
        <v>18</v>
      </c>
      <c r="AA50" s="1" cm="1">
        <f t="array" ref="AA50">IF(OR($J$12="",E38="",SUMPRODUCT(--ISNUMBER(E44:N45))&lt;20),55,ROUND(((((AA8*AD13)+AD13))*SUM(E44:N45)/E38),5))</f>
        <v>55</v>
      </c>
      <c r="AB50" s="13"/>
      <c r="AC50" s="13"/>
      <c r="AD50" s="13"/>
      <c r="AE50" s="13"/>
      <c r="AF50"/>
      <c r="AG50" s="13"/>
      <c r="AH50" s="13"/>
      <c r="AI50" s="13"/>
      <c r="AK50" s="6"/>
      <c r="AL50" s="14"/>
      <c r="AM50" s="14"/>
      <c r="AN50" s="14"/>
      <c r="AO50" s="14"/>
      <c r="AP50" s="14"/>
      <c r="AQ50" s="14"/>
      <c r="AR50" s="14"/>
      <c r="AS50" s="14"/>
      <c r="AT50" s="14"/>
      <c r="AU50" s="14"/>
    </row>
    <row r="51" spans="4:47" ht="20.100000000000001" customHeight="1" x14ac:dyDescent="0.25">
      <c r="D51" s="34" t="s">
        <v>9</v>
      </c>
      <c r="E51" s="35"/>
      <c r="F51" s="41"/>
      <c r="G51" s="41"/>
      <c r="H51" s="41"/>
      <c r="I51" s="41"/>
      <c r="J51" s="41"/>
      <c r="K51" s="41"/>
      <c r="L51" s="41"/>
      <c r="M51" s="41"/>
      <c r="N51" s="42"/>
      <c r="O51" s="35"/>
      <c r="P51" s="36"/>
      <c r="Q51" s="86"/>
      <c r="R51" s="87"/>
      <c r="S51" s="88"/>
      <c r="T51" s="1" t="str">
        <f t="shared" si="36"/>
        <v/>
      </c>
      <c r="Z51" s="1" t="s">
        <v>19</v>
      </c>
      <c r="AA51" s="1" cm="1">
        <f t="array" ref="AA51">IF(OR($J$12="",E38="",SUMPRODUCT(--ISNUMBER(E44:N45))&lt;20),0,ROUND((((AD13-(AA8*AD13)))*SUM(E44:N45)/E38),5))</f>
        <v>0</v>
      </c>
      <c r="AB51" s="13"/>
      <c r="AC51" s="13"/>
      <c r="AD51" s="13"/>
      <c r="AE51" s="13"/>
      <c r="AF51" s="13"/>
      <c r="AG51" s="13"/>
      <c r="AH51" s="13"/>
      <c r="AI51" s="13"/>
      <c r="AK51" s="6"/>
      <c r="AL51" s="14"/>
      <c r="AM51" s="14"/>
      <c r="AN51" s="14"/>
      <c r="AO51" s="14"/>
      <c r="AP51" s="14"/>
      <c r="AQ51" s="14"/>
      <c r="AR51" s="14"/>
      <c r="AS51" s="14"/>
      <c r="AT51" s="14"/>
      <c r="AU51" s="14"/>
    </row>
    <row r="52" spans="4:47" ht="20.100000000000001" customHeight="1" x14ac:dyDescent="0.25"/>
    <row r="53" spans="4:47" ht="20.100000000000001" customHeight="1" x14ac:dyDescent="0.25"/>
    <row r="54" spans="4:47" ht="27.95" customHeight="1" thickBot="1" x14ac:dyDescent="0.3">
      <c r="D54" s="77" t="s">
        <v>51</v>
      </c>
      <c r="E54" s="89"/>
      <c r="F54" s="89"/>
      <c r="G54" s="89"/>
      <c r="H54" s="89"/>
      <c r="I54" s="58"/>
      <c r="J54" s="58"/>
      <c r="K54" s="58"/>
      <c r="L54" s="61" t="s">
        <v>52</v>
      </c>
      <c r="M54" s="58"/>
      <c r="N54" s="58"/>
    </row>
    <row r="55" spans="4:47" ht="20.100000000000001" customHeight="1" x14ac:dyDescent="0.25"/>
  </sheetData>
  <sheetProtection algorithmName="SHA-512" hashValue="SRksqZZXmPqDfVYqQhIV3DY5xJxOg/J7wBGkMiHjO4ua4mii3SEtGegRGN/Bi81prtc32ueNwoNsjlKwuQpU9w==" saltValue="OmBPt0ta2i4ckCP8MNCgLQ==" spinCount="100000" sheet="1" selectLockedCells="1"/>
  <mergeCells count="23">
    <mergeCell ref="Q14:T14"/>
    <mergeCell ref="J14:K14"/>
    <mergeCell ref="J12:K12"/>
    <mergeCell ref="Y11:AA11"/>
    <mergeCell ref="E13:F13"/>
    <mergeCell ref="E14:F14"/>
    <mergeCell ref="J11:K11"/>
    <mergeCell ref="E11:F11"/>
    <mergeCell ref="E12:F12"/>
    <mergeCell ref="E42:P42"/>
    <mergeCell ref="J13:K13"/>
    <mergeCell ref="E15:F15"/>
    <mergeCell ref="G15:H15"/>
    <mergeCell ref="E24:P24"/>
    <mergeCell ref="E36:I36"/>
    <mergeCell ref="E18:I18"/>
    <mergeCell ref="E8:F8"/>
    <mergeCell ref="B5:R5"/>
    <mergeCell ref="Q2:R2"/>
    <mergeCell ref="S5:T5"/>
    <mergeCell ref="M11:O12"/>
    <mergeCell ref="E9:F9"/>
    <mergeCell ref="E10:F10"/>
  </mergeCells>
  <phoneticPr fontId="0" type="noConversion"/>
  <conditionalFormatting sqref="Y17 AB17">
    <cfRule type="containsBlanks" priority="92">
      <formula>LEN(TRIM(Y17))=0</formula>
    </cfRule>
  </conditionalFormatting>
  <conditionalFormatting sqref="AK28:AK29">
    <cfRule type="containsBlanks" priority="56">
      <formula>LEN(TRIM(AK28))=0</formula>
    </cfRule>
  </conditionalFormatting>
  <conditionalFormatting sqref="AK46:AK51">
    <cfRule type="containsBlanks" priority="54">
      <formula>LEN(TRIM(AK46))=0</formula>
    </cfRule>
  </conditionalFormatting>
  <conditionalFormatting sqref="K22:P22">
    <cfRule type="containsText" dxfId="14" priority="21" operator="containsText" text="FAIL">
      <formula>NOT(ISERROR(SEARCH("FAIL",K22)))</formula>
    </cfRule>
    <cfRule type="containsText" dxfId="13" priority="22" operator="containsText" text="PASS">
      <formula>NOT(ISERROR(SEARCH("PASS",K22)))</formula>
    </cfRule>
  </conditionalFormatting>
  <conditionalFormatting sqref="T11:T12">
    <cfRule type="containsText" dxfId="12" priority="28" stopIfTrue="1" operator="containsText" text="FAIL">
      <formula>NOT(ISERROR(SEARCH("FAIL",T11)))</formula>
    </cfRule>
    <cfRule type="containsText" dxfId="11" priority="29" stopIfTrue="1" operator="containsText" text="PASS">
      <formula>NOT(ISERROR(SEARCH("PASS",T11)))</formula>
    </cfRule>
  </conditionalFormatting>
  <conditionalFormatting sqref="T26:T29">
    <cfRule type="cellIs" dxfId="10" priority="26" operator="equal">
      <formula>"PASS"</formula>
    </cfRule>
    <cfRule type="containsText" dxfId="9" priority="27" operator="containsText" text="FAIL">
      <formula>NOT(ISERROR(SEARCH("FAIL",T26)))</formula>
    </cfRule>
  </conditionalFormatting>
  <conditionalFormatting sqref="K38:P38 K40:P40">
    <cfRule type="expression" dxfId="8" priority="20">
      <formula>#REF!="Single probe"</formula>
    </cfRule>
  </conditionalFormatting>
  <conditionalFormatting sqref="K40:P40">
    <cfRule type="containsText" dxfId="7" priority="18" operator="containsText" text="FAIL">
      <formula>NOT(ISERROR(SEARCH("FAIL",K40)))</formula>
    </cfRule>
    <cfRule type="containsText" dxfId="6" priority="19" operator="containsText" text="PASS">
      <formula>NOT(ISERROR(SEARCH("PASS",K40)))</formula>
    </cfRule>
  </conditionalFormatting>
  <conditionalFormatting sqref="E22:I22">
    <cfRule type="containsText" dxfId="5" priority="9" operator="containsText" text="FAIL">
      <formula>NOT(ISERROR(SEARCH("FAIL",E22)))</formula>
    </cfRule>
    <cfRule type="containsText" dxfId="4" priority="10" operator="containsText" text="PASS">
      <formula>NOT(ISERROR(SEARCH("PASS",E22)))</formula>
    </cfRule>
  </conditionalFormatting>
  <conditionalFormatting sqref="E40:I40">
    <cfRule type="containsText" dxfId="3" priority="7" operator="containsText" text="FAIL">
      <formula>NOT(ISERROR(SEARCH("FAIL",E40)))</formula>
    </cfRule>
    <cfRule type="containsText" dxfId="2" priority="8" operator="containsText" text="PASS">
      <formula>NOT(ISERROR(SEARCH("PASS",E40)))</formula>
    </cfRule>
  </conditionalFormatting>
  <conditionalFormatting sqref="AK31:AK32">
    <cfRule type="containsBlanks" priority="5">
      <formula>LEN(TRIM(AK31))=0</formula>
    </cfRule>
  </conditionalFormatting>
  <conditionalFormatting sqref="T44:T47">
    <cfRule type="cellIs" dxfId="1" priority="1" operator="equal">
      <formula>"PASS"</formula>
    </cfRule>
    <cfRule type="containsText" dxfId="0" priority="2" operator="containsText" text="FAIL">
      <formula>NOT(ISERROR(SEARCH("FAIL",T44)))</formula>
    </cfRule>
  </conditionalFormatting>
  <dataValidations xWindow="454" yWindow="524" count="16">
    <dataValidation type="decimal" allowBlank="1" showInputMessage="1" showErrorMessage="1" errorTitle="Invalid mass" error="The mass entered is invalid. Please enter a value in miligrams between 1 and 99999." prompt="Enter the total mass of liquid dispensed during Low Volume verification." sqref="E20" xr:uid="{BC6BAD1D-06BC-442A-9DF5-95A12A53B357}">
      <formula1>1</formula1>
      <formula2>99999</formula2>
    </dataValidation>
    <dataValidation type="decimal" allowBlank="1" showInputMessage="1" showErrorMessage="1" errorTitle="Invalid mass" error="The mass entered is invalid. Please enter a value in miligrams between 1 and 99999." prompt="Enter the total mass of liquid dispensed during the High Volume verification." sqref="E38" xr:uid="{EFAEFE03-B8D9-43D4-BFA2-4C67C197CB81}">
      <formula1>1</formula1>
      <formula2>99999</formula2>
    </dataValidation>
    <dataValidation type="decimal" allowBlank="1" showInputMessage="1" showErrorMessage="1" errorTitle="Invalid Entry" error="The absorbance value entered is outside valid range. Please enter an absorbance vlaue between 0.1 and 1.0 Au." sqref="E30:N33 E48:N51" xr:uid="{00000000-0002-0000-0100-000002000000}">
      <formula1>0.1</formula1>
      <formula2>1</formula2>
    </dataValidation>
    <dataValidation type="decimal" allowBlank="1" showInputMessage="1" showErrorMessage="1" errorTitle="Invalid Entry" error="The Optical Density entered is outside valid range." prompt="Copy the optical densities measured for High Volume verification. If using a reader without dual-mode capability, use the HV OD Calc sheet to obtain adjusted optical densities." sqref="E44:N45" xr:uid="{1BCB87FA-0C57-4E63-BB7F-A890B5BB2114}">
      <formula1>0.1</formula1>
      <formula2>3</formula2>
    </dataValidation>
    <dataValidation allowBlank="1" showInputMessage="1" showErrorMessage="1" prompt="Enter the ID number of the hygrometer to be used for verification." sqref="E13:F13" xr:uid="{00000000-0002-0000-0100-000006000000}"/>
    <dataValidation type="decimal" allowBlank="1" showInputMessage="1" showErrorMessage="1" errorTitle="Invalid humidity" error="Verification must be performed between 15% and 85 % humidity. Please enter a value in the valid range." promptTitle="Room Humidity" prompt="Enter the relative humidity of the testing area where verification will be performed." sqref="J14:K14" xr:uid="{00000000-0002-0000-0100-000007000000}">
      <formula1>15</formula1>
      <formula2>85</formula2>
    </dataValidation>
    <dataValidation allowBlank="1" showInputMessage="1" prompt="Enter the ID number of the balance to be used for verification. It must have a resolution of 1 mg." sqref="E12:F12" xr:uid="{00000000-0002-0000-0100-000008000000}"/>
    <dataValidation allowBlank="1" showInputMessage="1" showErrorMessage="1" prompt="Enter the ID number of the absorbance reader to be used for verification." sqref="E14:F14" xr:uid="{00000000-0002-0000-0100-00000B000000}"/>
    <dataValidation type="decimal" allowBlank="1" showInputMessage="1" showErrorMessage="1" errorTitle="Density is invalid" error="The desntiy entered is outside valid range. Please check the density listed on the verification solution's Decloration of Quality and re-enter the density. " prompt="Enter the density of solution 1 listed on the Declaration of Quality." sqref="J12:K12" xr:uid="{D3A9DBF3-4512-4E85-8460-F25089B08AC1}">
      <formula1>1.0006</formula1>
      <formula2>1.0014</formula2>
    </dataValidation>
    <dataValidation type="decimal" allowBlank="1" showInputMessage="1" showErrorMessage="1" errorTitle="Invalid temperature" error="Verification must be preformed between 15°C and 35°C. Please enter a value in the valid range." prompt="Enter the temperature in °C of the area where verification will be performed." sqref="J13:K13" xr:uid="{00000000-0002-0000-0100-00000D000000}">
      <formula1>15</formula1>
      <formula2>35</formula2>
    </dataValidation>
    <dataValidation type="decimal" allowBlank="1" showInputMessage="1" showErrorMessage="1" errorTitle="Invalid Entry" error="The Optical Density value entered is outside valid range." prompt="Copy the optical densities measured for Low Volume verification. If using a reader without dual mode capability, use the LV OD Calc sheet to obtain adjusted optical densities." sqref="E26:N29" xr:uid="{31D7DA84-345A-438B-AD89-2E0F3BA28FD5}">
      <formula1>0.1</formula1>
      <formula2>3</formula2>
    </dataValidation>
    <dataValidation type="decimal" allowBlank="1" showInputMessage="1" showErrorMessage="1" errorTitle="Invalid Entry" error="The Optical Density value entered is outside valid range." prompt="Copy the optical densities measured for High Volume verification. If using a reader without dual-mode capability, use the HV OD Calc sheet to obtain adjusted optical densities." sqref="E46:N47" xr:uid="{DEE0FE2F-A231-45E0-BE7C-4A521E3FD85D}">
      <formula1>0.1</formula1>
      <formula2>3</formula2>
    </dataValidation>
    <dataValidation allowBlank="1" showInputMessage="1" prompt="Enter the serial number of Channel 1 pipetting head. The serial number is on a vertical sticker on the back of the pipetting head." sqref="E8:F8" xr:uid="{1145C366-38DF-4673-86F1-78B0F6951CDC}"/>
    <dataValidation allowBlank="1" showInputMessage="1" prompt="Enter the serial number of Channel 2 pipetting head. The serial number is on a vertical sticker on the back of the pipetting head." sqref="E9:F9" xr:uid="{6B913145-F660-493C-B8BD-41323E03E1E2}"/>
    <dataValidation allowBlank="1" showInputMessage="1" prompt="Enter the serial number of Channel 3 pipetting head. The serial number is on a vertical sticker on the back of the pipetting head." sqref="E10:F10" xr:uid="{A82D8DD6-A018-4485-A5FA-D05189518DEA}"/>
    <dataValidation allowBlank="1" showInputMessage="1" prompt="Enter the serial number of Channel 4 pipetting head. The serial number is on a vertical sticker on the back of the pipetting head." sqref="E11:F11" xr:uid="{4DD55748-DFF6-4925-85E7-DB838F91C42C}"/>
  </dataValidations>
  <pageMargins left="0.25" right="0.25" top="0.75" bottom="0.75" header="0.3" footer="0.3"/>
  <pageSetup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B1:AM38"/>
  <sheetViews>
    <sheetView zoomScaleNormal="100" workbookViewId="0">
      <selection activeCell="C6" sqref="C6"/>
    </sheetView>
  </sheetViews>
  <sheetFormatPr defaultColWidth="8.85546875" defaultRowHeight="15" x14ac:dyDescent="0.25"/>
  <cols>
    <col min="1" max="1" width="7.85546875" style="1" customWidth="1"/>
    <col min="2" max="2" width="3.85546875" style="6" customWidth="1"/>
    <col min="3" max="14" width="10.85546875" style="1" customWidth="1"/>
    <col min="15" max="15" width="3.85546875" style="1" customWidth="1"/>
    <col min="16" max="16" width="7.85546875" style="1" customWidth="1"/>
    <col min="17" max="37" width="8.85546875" style="1" customWidth="1"/>
    <col min="38" max="38" width="4.85546875" style="1" customWidth="1"/>
    <col min="39" max="39" width="3.85546875" style="1" customWidth="1"/>
    <col min="40" max="16384" width="8.85546875" style="1"/>
  </cols>
  <sheetData>
    <row r="1" spans="2:16" ht="20.100000000000001" customHeight="1" x14ac:dyDescent="0.25"/>
    <row r="2" spans="2:16" ht="60" customHeight="1" x14ac:dyDescent="0.25"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</row>
    <row r="3" spans="2:16" ht="20.100000000000001" customHeight="1" x14ac:dyDescent="0.25"/>
    <row r="4" spans="2:16" ht="39.950000000000003" customHeight="1" x14ac:dyDescent="0.25">
      <c r="C4" s="216" t="s">
        <v>69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8"/>
    </row>
    <row r="5" spans="2:16" s="3" customFormat="1" ht="20.100000000000001" customHeight="1" thickBot="1" x14ac:dyDescent="0.3">
      <c r="B5" s="1"/>
      <c r="C5" s="24">
        <v>1</v>
      </c>
      <c r="D5" s="25">
        <v>2</v>
      </c>
      <c r="E5" s="25">
        <v>3</v>
      </c>
      <c r="F5" s="25">
        <v>4</v>
      </c>
      <c r="G5" s="25">
        <v>5</v>
      </c>
      <c r="H5" s="25">
        <v>6</v>
      </c>
      <c r="I5" s="25">
        <v>7</v>
      </c>
      <c r="J5" s="25">
        <v>8</v>
      </c>
      <c r="K5" s="25">
        <v>9</v>
      </c>
      <c r="L5" s="25">
        <v>10</v>
      </c>
      <c r="M5" s="25">
        <v>11</v>
      </c>
      <c r="N5" s="26">
        <v>12</v>
      </c>
      <c r="O5" s="1"/>
      <c r="P5" s="1"/>
    </row>
    <row r="6" spans="2:16" ht="20.100000000000001" customHeight="1" thickTop="1" x14ac:dyDescent="0.25">
      <c r="B6" s="27" t="s">
        <v>2</v>
      </c>
      <c r="C6" s="46"/>
      <c r="D6" s="47"/>
      <c r="E6" s="47"/>
      <c r="F6" s="47"/>
      <c r="G6" s="47"/>
      <c r="H6" s="47"/>
      <c r="I6" s="47"/>
      <c r="J6" s="47"/>
      <c r="K6" s="47"/>
      <c r="L6" s="54"/>
      <c r="M6" s="28"/>
      <c r="N6" s="29"/>
    </row>
    <row r="7" spans="2:16" ht="20.100000000000001" customHeight="1" x14ac:dyDescent="0.25">
      <c r="B7" s="27" t="s">
        <v>3</v>
      </c>
      <c r="C7" s="134"/>
      <c r="D7" s="135"/>
      <c r="E7" s="135"/>
      <c r="F7" s="135"/>
      <c r="G7" s="135"/>
      <c r="H7" s="135"/>
      <c r="I7" s="135"/>
      <c r="J7" s="135"/>
      <c r="K7" s="135"/>
      <c r="L7" s="136"/>
      <c r="M7" s="30"/>
      <c r="N7" s="31"/>
    </row>
    <row r="8" spans="2:16" ht="20.100000000000001" customHeight="1" x14ac:dyDescent="0.25">
      <c r="B8" s="27" t="s">
        <v>4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32"/>
      <c r="N8" s="33"/>
    </row>
    <row r="9" spans="2:16" ht="20.100000000000001" customHeight="1" x14ac:dyDescent="0.25">
      <c r="B9" s="27" t="s">
        <v>5</v>
      </c>
      <c r="C9" s="48"/>
      <c r="D9" s="49"/>
      <c r="E9" s="49"/>
      <c r="F9" s="49"/>
      <c r="G9" s="49"/>
      <c r="H9" s="49"/>
      <c r="I9" s="49"/>
      <c r="J9" s="49"/>
      <c r="K9" s="49"/>
      <c r="L9" s="55"/>
      <c r="M9" s="30"/>
      <c r="N9" s="31"/>
    </row>
    <row r="10" spans="2:16" ht="20.100000000000001" customHeight="1" x14ac:dyDescent="0.25">
      <c r="B10" s="27" t="s">
        <v>6</v>
      </c>
      <c r="C10" s="32"/>
      <c r="D10" s="37"/>
      <c r="E10" s="37"/>
      <c r="F10" s="37"/>
      <c r="G10" s="37"/>
      <c r="H10" s="37"/>
      <c r="I10" s="37"/>
      <c r="J10" s="37"/>
      <c r="K10" s="37"/>
      <c r="L10" s="38"/>
      <c r="M10" s="32"/>
      <c r="N10" s="33"/>
    </row>
    <row r="11" spans="2:16" ht="20.100000000000001" customHeight="1" x14ac:dyDescent="0.25">
      <c r="B11" s="27" t="s">
        <v>7</v>
      </c>
      <c r="C11" s="30"/>
      <c r="D11" s="39"/>
      <c r="E11" s="39"/>
      <c r="F11" s="39"/>
      <c r="G11" s="39"/>
      <c r="H11" s="39"/>
      <c r="I11" s="39"/>
      <c r="J11" s="39"/>
      <c r="K11" s="39"/>
      <c r="L11" s="40"/>
      <c r="M11" s="30"/>
      <c r="N11" s="31"/>
    </row>
    <row r="12" spans="2:16" ht="20.100000000000001" customHeight="1" x14ac:dyDescent="0.25">
      <c r="B12" s="27" t="s">
        <v>8</v>
      </c>
      <c r="C12" s="32"/>
      <c r="D12" s="37"/>
      <c r="E12" s="37"/>
      <c r="F12" s="37"/>
      <c r="G12" s="37"/>
      <c r="H12" s="37"/>
      <c r="I12" s="37"/>
      <c r="J12" s="37"/>
      <c r="K12" s="37"/>
      <c r="L12" s="38"/>
      <c r="M12" s="32"/>
      <c r="N12" s="33"/>
    </row>
    <row r="13" spans="2:16" ht="20.100000000000001" customHeight="1" x14ac:dyDescent="0.25">
      <c r="B13" s="34" t="s">
        <v>9</v>
      </c>
      <c r="C13" s="35"/>
      <c r="D13" s="41"/>
      <c r="E13" s="41"/>
      <c r="F13" s="41"/>
      <c r="G13" s="41"/>
      <c r="H13" s="41"/>
      <c r="I13" s="41"/>
      <c r="J13" s="41"/>
      <c r="K13" s="41"/>
      <c r="L13" s="42"/>
      <c r="M13" s="35"/>
      <c r="N13" s="36"/>
    </row>
    <row r="14" spans="2:16" ht="30" customHeight="1" x14ac:dyDescent="0.25"/>
    <row r="15" spans="2:16" ht="39.950000000000003" customHeight="1" x14ac:dyDescent="0.25">
      <c r="C15" s="216" t="s">
        <v>70</v>
      </c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8"/>
    </row>
    <row r="16" spans="2:16" s="3" customFormat="1" ht="20.100000000000001" customHeight="1" thickBot="1" x14ac:dyDescent="0.3">
      <c r="B16" s="1"/>
      <c r="C16" s="24">
        <v>1</v>
      </c>
      <c r="D16" s="25">
        <v>2</v>
      </c>
      <c r="E16" s="25">
        <v>3</v>
      </c>
      <c r="F16" s="25">
        <v>4</v>
      </c>
      <c r="G16" s="25">
        <v>5</v>
      </c>
      <c r="H16" s="25">
        <v>6</v>
      </c>
      <c r="I16" s="25">
        <v>7</v>
      </c>
      <c r="J16" s="25">
        <v>8</v>
      </c>
      <c r="K16" s="25">
        <v>9</v>
      </c>
      <c r="L16" s="25">
        <v>10</v>
      </c>
      <c r="M16" s="25">
        <v>11</v>
      </c>
      <c r="N16" s="26">
        <v>12</v>
      </c>
      <c r="O16" s="1"/>
      <c r="P16" s="1"/>
    </row>
    <row r="17" spans="2:39" ht="20.100000000000001" customHeight="1" thickTop="1" x14ac:dyDescent="0.25">
      <c r="B17" s="27" t="s">
        <v>2</v>
      </c>
      <c r="C17" s="46"/>
      <c r="D17" s="47"/>
      <c r="E17" s="47"/>
      <c r="F17" s="47"/>
      <c r="G17" s="47"/>
      <c r="H17" s="47"/>
      <c r="I17" s="47"/>
      <c r="J17" s="47"/>
      <c r="K17" s="47"/>
      <c r="L17" s="54"/>
      <c r="M17" s="28"/>
      <c r="N17" s="29"/>
    </row>
    <row r="18" spans="2:39" ht="20.100000000000001" customHeight="1" x14ac:dyDescent="0.25">
      <c r="B18" s="27" t="s">
        <v>3</v>
      </c>
      <c r="C18" s="134"/>
      <c r="D18" s="135"/>
      <c r="E18" s="135"/>
      <c r="F18" s="135"/>
      <c r="G18" s="135"/>
      <c r="H18" s="135"/>
      <c r="I18" s="135"/>
      <c r="J18" s="135"/>
      <c r="K18" s="135"/>
      <c r="L18" s="136"/>
      <c r="M18" s="30"/>
      <c r="N18" s="31"/>
    </row>
    <row r="19" spans="2:39" ht="20.100000000000001" customHeight="1" x14ac:dyDescent="0.25">
      <c r="B19" s="27" t="s">
        <v>4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32"/>
      <c r="N19" s="33"/>
    </row>
    <row r="20" spans="2:39" ht="20.100000000000001" customHeight="1" x14ac:dyDescent="0.25">
      <c r="B20" s="27" t="s">
        <v>5</v>
      </c>
      <c r="C20" s="48"/>
      <c r="D20" s="49"/>
      <c r="E20" s="49"/>
      <c r="F20" s="49"/>
      <c r="G20" s="49"/>
      <c r="H20" s="49"/>
      <c r="I20" s="49"/>
      <c r="J20" s="49"/>
      <c r="K20" s="49"/>
      <c r="L20" s="55"/>
      <c r="M20" s="30"/>
      <c r="N20" s="31"/>
    </row>
    <row r="21" spans="2:39" ht="20.100000000000001" customHeight="1" x14ac:dyDescent="0.25">
      <c r="B21" s="27" t="s">
        <v>6</v>
      </c>
      <c r="C21" s="32"/>
      <c r="D21" s="37"/>
      <c r="E21" s="37"/>
      <c r="F21" s="37"/>
      <c r="G21" s="37"/>
      <c r="H21" s="37"/>
      <c r="I21" s="37"/>
      <c r="J21" s="37"/>
      <c r="K21" s="37"/>
      <c r="L21" s="38"/>
      <c r="M21" s="32"/>
      <c r="N21" s="33"/>
    </row>
    <row r="22" spans="2:39" ht="20.100000000000001" customHeight="1" x14ac:dyDescent="0.25">
      <c r="B22" s="27" t="s">
        <v>7</v>
      </c>
      <c r="C22" s="30"/>
      <c r="D22" s="39"/>
      <c r="E22" s="39"/>
      <c r="F22" s="39"/>
      <c r="G22" s="39"/>
      <c r="H22" s="39"/>
      <c r="I22" s="39"/>
      <c r="J22" s="39"/>
      <c r="K22" s="39"/>
      <c r="L22" s="40"/>
      <c r="M22" s="30"/>
      <c r="N22" s="31"/>
    </row>
    <row r="23" spans="2:39" ht="20.100000000000001" customHeight="1" x14ac:dyDescent="0.25">
      <c r="B23" s="27" t="s">
        <v>8</v>
      </c>
      <c r="C23" s="32"/>
      <c r="D23" s="37"/>
      <c r="E23" s="37"/>
      <c r="F23" s="37"/>
      <c r="G23" s="37"/>
      <c r="H23" s="37"/>
      <c r="I23" s="37"/>
      <c r="J23" s="37"/>
      <c r="K23" s="37"/>
      <c r="L23" s="38"/>
      <c r="M23" s="32"/>
      <c r="N23" s="33"/>
    </row>
    <row r="24" spans="2:39" ht="20.100000000000001" customHeight="1" x14ac:dyDescent="0.25">
      <c r="B24" s="34" t="s">
        <v>9</v>
      </c>
      <c r="C24" s="35"/>
      <c r="D24" s="41"/>
      <c r="E24" s="41"/>
      <c r="F24" s="41"/>
      <c r="G24" s="41"/>
      <c r="H24" s="41"/>
      <c r="I24" s="41"/>
      <c r="J24" s="41"/>
      <c r="K24" s="41"/>
      <c r="L24" s="42"/>
      <c r="M24" s="35"/>
      <c r="N24" s="36"/>
    </row>
    <row r="25" spans="2:39" ht="30" customHeight="1" x14ac:dyDescent="0.25"/>
    <row r="26" spans="2:39" ht="39.950000000000003" customHeight="1" x14ac:dyDescent="0.25">
      <c r="C26" s="182" t="s">
        <v>41</v>
      </c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4"/>
    </row>
    <row r="27" spans="2:39" s="3" customFormat="1" ht="20.100000000000001" customHeight="1" thickBot="1" x14ac:dyDescent="0.3">
      <c r="B27" s="1"/>
      <c r="C27" s="24">
        <v>1</v>
      </c>
      <c r="D27" s="25">
        <v>2</v>
      </c>
      <c r="E27" s="25">
        <v>3</v>
      </c>
      <c r="F27" s="25">
        <v>4</v>
      </c>
      <c r="G27" s="25">
        <v>5</v>
      </c>
      <c r="H27" s="25">
        <v>6</v>
      </c>
      <c r="I27" s="25">
        <v>7</v>
      </c>
      <c r="J27" s="25">
        <v>8</v>
      </c>
      <c r="K27" s="25">
        <v>9</v>
      </c>
      <c r="L27" s="25">
        <v>10</v>
      </c>
      <c r="M27" s="25">
        <v>11</v>
      </c>
      <c r="N27" s="26">
        <v>12</v>
      </c>
      <c r="O27" s="1"/>
      <c r="P27" s="1"/>
    </row>
    <row r="28" spans="2:39" ht="20.100000000000001" customHeight="1" thickTop="1" x14ac:dyDescent="0.25">
      <c r="B28" s="43" t="s">
        <v>2</v>
      </c>
      <c r="C28" s="151" t="str">
        <f>IF(OR(C17="",C6=""),"",C17-C6)</f>
        <v/>
      </c>
      <c r="D28" s="152" t="str">
        <f t="shared" ref="D28:L29" si="0">IF(OR(D17="",D6=""),"",D17-D6)</f>
        <v/>
      </c>
      <c r="E28" s="152" t="str">
        <f t="shared" si="0"/>
        <v/>
      </c>
      <c r="F28" s="152" t="str">
        <f t="shared" si="0"/>
        <v/>
      </c>
      <c r="G28" s="152" t="str">
        <f>IF(OR(G17="",G6=""),"",G17-G6)</f>
        <v/>
      </c>
      <c r="H28" s="152" t="str">
        <f t="shared" si="0"/>
        <v/>
      </c>
      <c r="I28" s="152" t="str">
        <f t="shared" si="0"/>
        <v/>
      </c>
      <c r="J28" s="152" t="str">
        <f t="shared" si="0"/>
        <v/>
      </c>
      <c r="K28" s="152" t="str">
        <f t="shared" si="0"/>
        <v/>
      </c>
      <c r="L28" s="153" t="str">
        <f t="shared" si="0"/>
        <v/>
      </c>
      <c r="M28" s="44"/>
      <c r="N28" s="29"/>
    </row>
    <row r="29" spans="2:39" ht="20.100000000000001" customHeight="1" x14ac:dyDescent="0.25">
      <c r="B29" s="43" t="s">
        <v>3</v>
      </c>
      <c r="C29" s="154" t="str">
        <f>IF(OR(C18="",C7=""),"",C18-C7)</f>
        <v/>
      </c>
      <c r="D29" s="155" t="str">
        <f t="shared" si="0"/>
        <v/>
      </c>
      <c r="E29" s="155" t="str">
        <f t="shared" si="0"/>
        <v/>
      </c>
      <c r="F29" s="155" t="str">
        <f t="shared" si="0"/>
        <v/>
      </c>
      <c r="G29" s="155" t="str">
        <f t="shared" si="0"/>
        <v/>
      </c>
      <c r="H29" s="155" t="str">
        <f t="shared" si="0"/>
        <v/>
      </c>
      <c r="I29" s="155" t="str">
        <f t="shared" si="0"/>
        <v/>
      </c>
      <c r="J29" s="155" t="str">
        <f t="shared" si="0"/>
        <v/>
      </c>
      <c r="K29" s="155" t="str">
        <f t="shared" si="0"/>
        <v/>
      </c>
      <c r="L29" s="156" t="str">
        <f t="shared" si="0"/>
        <v/>
      </c>
      <c r="M29" s="30"/>
      <c r="N29" s="31"/>
    </row>
    <row r="30" spans="2:39" ht="20.100000000000001" customHeight="1" x14ac:dyDescent="0.25">
      <c r="B30" s="27" t="s">
        <v>4</v>
      </c>
      <c r="C30" s="157" t="str">
        <f>IF(OR(C19="",C8=""),"",C19-C8)</f>
        <v/>
      </c>
      <c r="D30" s="158" t="str">
        <f t="shared" ref="D30:F30" si="1">IF(OR(D19="",D8=""),"",D19-D8)</f>
        <v/>
      </c>
      <c r="E30" s="158" t="str">
        <f t="shared" si="1"/>
        <v/>
      </c>
      <c r="F30" s="158" t="str">
        <f t="shared" si="1"/>
        <v/>
      </c>
      <c r="G30" s="158" t="str">
        <f>IF(OR(G19="",G8=""),"",G19-G8)</f>
        <v/>
      </c>
      <c r="H30" s="158" t="str">
        <f t="shared" ref="H30:L30" si="2">IF(OR(H19="",H8=""),"",H19-H8)</f>
        <v/>
      </c>
      <c r="I30" s="158" t="str">
        <f t="shared" si="2"/>
        <v/>
      </c>
      <c r="J30" s="158" t="str">
        <f t="shared" si="2"/>
        <v/>
      </c>
      <c r="K30" s="158" t="str">
        <f t="shared" si="2"/>
        <v/>
      </c>
      <c r="L30" s="159" t="str">
        <f t="shared" si="2"/>
        <v/>
      </c>
      <c r="M30" s="32"/>
      <c r="N30" s="33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</row>
    <row r="31" spans="2:39" ht="20.100000000000001" customHeight="1" x14ac:dyDescent="0.25">
      <c r="B31" s="27" t="s">
        <v>5</v>
      </c>
      <c r="C31" s="160" t="str">
        <f>IF(OR(C20="",C9=""),"",C20-C9)</f>
        <v/>
      </c>
      <c r="D31" s="161" t="str">
        <f t="shared" ref="D31:L31" si="3">IF(OR(D20="",D9=""),"",D20-D9)</f>
        <v/>
      </c>
      <c r="E31" s="161" t="str">
        <f t="shared" si="3"/>
        <v/>
      </c>
      <c r="F31" s="161" t="str">
        <f t="shared" si="3"/>
        <v/>
      </c>
      <c r="G31" s="161" t="str">
        <f t="shared" si="3"/>
        <v/>
      </c>
      <c r="H31" s="161" t="str">
        <f t="shared" si="3"/>
        <v/>
      </c>
      <c r="I31" s="161" t="str">
        <f t="shared" si="3"/>
        <v/>
      </c>
      <c r="J31" s="161" t="str">
        <f t="shared" si="3"/>
        <v/>
      </c>
      <c r="K31" s="161" t="str">
        <f t="shared" si="3"/>
        <v/>
      </c>
      <c r="L31" s="162" t="str">
        <f t="shared" si="3"/>
        <v/>
      </c>
      <c r="M31" s="30"/>
      <c r="N31" s="31"/>
    </row>
    <row r="32" spans="2:39" ht="20.100000000000001" customHeight="1" x14ac:dyDescent="0.25">
      <c r="B32" s="27" t="s">
        <v>6</v>
      </c>
      <c r="C32" s="32"/>
      <c r="D32" s="37"/>
      <c r="E32" s="37"/>
      <c r="F32" s="37"/>
      <c r="G32" s="37"/>
      <c r="H32" s="37"/>
      <c r="I32" s="37"/>
      <c r="J32" s="37"/>
      <c r="K32" s="37"/>
      <c r="L32" s="38"/>
      <c r="M32" s="32"/>
      <c r="N32" s="33"/>
    </row>
    <row r="33" spans="2:14" ht="20.100000000000001" customHeight="1" x14ac:dyDescent="0.25">
      <c r="B33" s="27" t="s">
        <v>7</v>
      </c>
      <c r="C33" s="30"/>
      <c r="D33" s="39"/>
      <c r="E33" s="39"/>
      <c r="F33" s="39"/>
      <c r="G33" s="39"/>
      <c r="H33" s="39"/>
      <c r="I33" s="39"/>
      <c r="J33" s="39"/>
      <c r="K33" s="39"/>
      <c r="L33" s="40"/>
      <c r="M33" s="30"/>
      <c r="N33" s="31"/>
    </row>
    <row r="34" spans="2:14" ht="20.100000000000001" customHeight="1" x14ac:dyDescent="0.25">
      <c r="B34" s="27" t="s">
        <v>8</v>
      </c>
      <c r="C34" s="32"/>
      <c r="D34" s="37"/>
      <c r="E34" s="37"/>
      <c r="F34" s="37"/>
      <c r="G34" s="37"/>
      <c r="H34" s="37"/>
      <c r="I34" s="37"/>
      <c r="J34" s="37"/>
      <c r="K34" s="37"/>
      <c r="L34" s="38"/>
      <c r="M34" s="32"/>
      <c r="N34" s="33"/>
    </row>
    <row r="35" spans="2:14" ht="20.100000000000001" customHeight="1" x14ac:dyDescent="0.25">
      <c r="B35" s="34" t="s">
        <v>9</v>
      </c>
      <c r="C35" s="35"/>
      <c r="D35" s="41"/>
      <c r="E35" s="41"/>
      <c r="F35" s="41"/>
      <c r="G35" s="41"/>
      <c r="H35" s="41"/>
      <c r="I35" s="41"/>
      <c r="J35" s="41"/>
      <c r="K35" s="41"/>
      <c r="L35" s="42"/>
      <c r="M35" s="35"/>
      <c r="N35" s="36"/>
    </row>
    <row r="36" spans="2:14" ht="20.100000000000001" customHeight="1" x14ac:dyDescent="0.25">
      <c r="B36" s="1"/>
    </row>
    <row r="37" spans="2:14" ht="60" customHeight="1" x14ac:dyDescent="0.25">
      <c r="B37" s="1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</row>
    <row r="38" spans="2:14" x14ac:dyDescent="0.25">
      <c r="B38" s="1"/>
    </row>
  </sheetData>
  <sheetProtection algorithmName="SHA-512" hashValue="grCe+ivtjZmwOpNk+e21erPEdwgiKiu8/+cshiDpjx/rDpf6TW9Ag/4+y2oJy9jJHO4MeCNFEC4z90k+izJTqQ==" saltValue="UwW2MtzjwKQtd0u/+U3GRA==" spinCount="100000" sheet="1" objects="1" scenarios="1"/>
  <mergeCells count="6">
    <mergeCell ref="Q30:AM30"/>
    <mergeCell ref="C2:N2"/>
    <mergeCell ref="C37:N37"/>
    <mergeCell ref="C4:N4"/>
    <mergeCell ref="C26:N26"/>
    <mergeCell ref="C15:N15"/>
  </mergeCells>
  <pageMargins left="0.7" right="0.7" top="0.75" bottom="0.75" header="0.3" footer="0.3"/>
  <pageSetup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N37"/>
  <sheetViews>
    <sheetView workbookViewId="0">
      <selection activeCell="C6" sqref="C6"/>
    </sheetView>
  </sheetViews>
  <sheetFormatPr defaultColWidth="8.85546875" defaultRowHeight="15" x14ac:dyDescent="0.25"/>
  <cols>
    <col min="1" max="1" width="7.85546875" style="1" customWidth="1"/>
    <col min="2" max="2" width="3.85546875" style="1" customWidth="1"/>
    <col min="3" max="14" width="10.85546875" style="1" customWidth="1"/>
    <col min="15" max="15" width="3.85546875" style="1" customWidth="1"/>
    <col min="16" max="16" width="7.85546875" style="1" customWidth="1"/>
    <col min="17" max="16384" width="8.85546875" style="1"/>
  </cols>
  <sheetData>
    <row r="1" spans="2:14" ht="20.100000000000001" customHeight="1" x14ac:dyDescent="0.25"/>
    <row r="2" spans="2:14" ht="60" customHeight="1" x14ac:dyDescent="0.25"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</row>
    <row r="3" spans="2:14" ht="20.100000000000001" customHeight="1" x14ac:dyDescent="0.25"/>
    <row r="4" spans="2:14" ht="39.950000000000003" customHeight="1" x14ac:dyDescent="0.25">
      <c r="C4" s="216" t="s">
        <v>71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8"/>
    </row>
    <row r="5" spans="2:14" ht="20.100000000000001" customHeight="1" thickBot="1" x14ac:dyDescent="0.3">
      <c r="C5" s="24">
        <v>1</v>
      </c>
      <c r="D5" s="25">
        <v>2</v>
      </c>
      <c r="E5" s="25">
        <v>3</v>
      </c>
      <c r="F5" s="25">
        <v>4</v>
      </c>
      <c r="G5" s="25">
        <v>5</v>
      </c>
      <c r="H5" s="25">
        <v>6</v>
      </c>
      <c r="I5" s="25">
        <v>7</v>
      </c>
      <c r="J5" s="25">
        <v>8</v>
      </c>
      <c r="K5" s="25">
        <v>9</v>
      </c>
      <c r="L5" s="25">
        <v>10</v>
      </c>
      <c r="M5" s="25">
        <v>11</v>
      </c>
      <c r="N5" s="26">
        <v>12</v>
      </c>
    </row>
    <row r="6" spans="2:14" ht="20.100000000000001" customHeight="1" thickTop="1" x14ac:dyDescent="0.25">
      <c r="B6" s="27" t="s">
        <v>2</v>
      </c>
      <c r="C6" s="46"/>
      <c r="D6" s="47"/>
      <c r="E6" s="47"/>
      <c r="F6" s="47"/>
      <c r="G6" s="47"/>
      <c r="H6" s="47"/>
      <c r="I6" s="47"/>
      <c r="J6" s="47"/>
      <c r="K6" s="47"/>
      <c r="L6" s="54"/>
      <c r="M6" s="28"/>
      <c r="N6" s="29"/>
    </row>
    <row r="7" spans="2:14" ht="20.100000000000001" customHeight="1" x14ac:dyDescent="0.25">
      <c r="B7" s="27" t="s">
        <v>3</v>
      </c>
      <c r="C7" s="134"/>
      <c r="D7" s="135"/>
      <c r="E7" s="135"/>
      <c r="F7" s="135"/>
      <c r="G7" s="135"/>
      <c r="H7" s="135"/>
      <c r="I7" s="135"/>
      <c r="J7" s="135"/>
      <c r="K7" s="135"/>
      <c r="L7" s="136"/>
      <c r="M7" s="30"/>
      <c r="N7" s="31"/>
    </row>
    <row r="8" spans="2:14" ht="20.100000000000001" customHeight="1" x14ac:dyDescent="0.25">
      <c r="B8" s="27" t="s">
        <v>4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32"/>
      <c r="N8" s="33"/>
    </row>
    <row r="9" spans="2:14" ht="20.100000000000001" customHeight="1" x14ac:dyDescent="0.25">
      <c r="B9" s="27" t="s">
        <v>5</v>
      </c>
      <c r="C9" s="48"/>
      <c r="D9" s="49"/>
      <c r="E9" s="49"/>
      <c r="F9" s="49"/>
      <c r="G9" s="49"/>
      <c r="H9" s="49"/>
      <c r="I9" s="49"/>
      <c r="J9" s="49"/>
      <c r="K9" s="49"/>
      <c r="L9" s="55"/>
      <c r="M9" s="30"/>
      <c r="N9" s="31"/>
    </row>
    <row r="10" spans="2:14" ht="20.100000000000001" customHeight="1" x14ac:dyDescent="0.25">
      <c r="B10" s="27" t="s">
        <v>6</v>
      </c>
      <c r="C10" s="32"/>
      <c r="D10" s="37"/>
      <c r="E10" s="37"/>
      <c r="F10" s="37"/>
      <c r="G10" s="37"/>
      <c r="H10" s="37"/>
      <c r="I10" s="37"/>
      <c r="J10" s="37"/>
      <c r="K10" s="37"/>
      <c r="L10" s="38"/>
      <c r="M10" s="32"/>
      <c r="N10" s="33"/>
    </row>
    <row r="11" spans="2:14" ht="20.100000000000001" customHeight="1" x14ac:dyDescent="0.25">
      <c r="B11" s="27" t="s">
        <v>7</v>
      </c>
      <c r="C11" s="30"/>
      <c r="D11" s="39"/>
      <c r="E11" s="39"/>
      <c r="F11" s="39"/>
      <c r="G11" s="39"/>
      <c r="H11" s="39"/>
      <c r="I11" s="39"/>
      <c r="J11" s="39"/>
      <c r="K11" s="39"/>
      <c r="L11" s="40"/>
      <c r="M11" s="30"/>
      <c r="N11" s="31"/>
    </row>
    <row r="12" spans="2:14" ht="20.100000000000001" customHeight="1" x14ac:dyDescent="0.25">
      <c r="B12" s="27" t="s">
        <v>8</v>
      </c>
      <c r="C12" s="32"/>
      <c r="D12" s="37"/>
      <c r="E12" s="37"/>
      <c r="F12" s="37"/>
      <c r="G12" s="37"/>
      <c r="H12" s="37"/>
      <c r="I12" s="37"/>
      <c r="J12" s="37"/>
      <c r="K12" s="37"/>
      <c r="L12" s="38"/>
      <c r="M12" s="32"/>
      <c r="N12" s="33"/>
    </row>
    <row r="13" spans="2:14" ht="20.100000000000001" customHeight="1" x14ac:dyDescent="0.25">
      <c r="B13" s="34" t="s">
        <v>9</v>
      </c>
      <c r="C13" s="35"/>
      <c r="D13" s="41"/>
      <c r="E13" s="41"/>
      <c r="F13" s="41"/>
      <c r="G13" s="41"/>
      <c r="H13" s="41"/>
      <c r="I13" s="41"/>
      <c r="J13" s="41"/>
      <c r="K13" s="41"/>
      <c r="L13" s="42"/>
      <c r="M13" s="35"/>
      <c r="N13" s="36"/>
    </row>
    <row r="14" spans="2:14" ht="30" customHeight="1" x14ac:dyDescent="0.25">
      <c r="B14" s="6"/>
    </row>
    <row r="15" spans="2:14" ht="39.950000000000003" customHeight="1" x14ac:dyDescent="0.25">
      <c r="C15" s="216" t="s">
        <v>72</v>
      </c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8"/>
    </row>
    <row r="16" spans="2:14" ht="20.100000000000001" customHeight="1" thickBot="1" x14ac:dyDescent="0.3">
      <c r="C16" s="24">
        <v>1</v>
      </c>
      <c r="D16" s="25">
        <v>2</v>
      </c>
      <c r="E16" s="25">
        <v>3</v>
      </c>
      <c r="F16" s="25">
        <v>4</v>
      </c>
      <c r="G16" s="25">
        <v>5</v>
      </c>
      <c r="H16" s="25">
        <v>6</v>
      </c>
      <c r="I16" s="25">
        <v>7</v>
      </c>
      <c r="J16" s="25">
        <v>8</v>
      </c>
      <c r="K16" s="25">
        <v>9</v>
      </c>
      <c r="L16" s="25">
        <v>10</v>
      </c>
      <c r="M16" s="25">
        <v>11</v>
      </c>
      <c r="N16" s="26">
        <v>12</v>
      </c>
    </row>
    <row r="17" spans="2:14" ht="20.100000000000001" customHeight="1" thickTop="1" x14ac:dyDescent="0.25">
      <c r="B17" s="27" t="s">
        <v>2</v>
      </c>
      <c r="C17" s="46"/>
      <c r="D17" s="47"/>
      <c r="E17" s="47"/>
      <c r="F17" s="47"/>
      <c r="G17" s="47"/>
      <c r="H17" s="47"/>
      <c r="I17" s="47"/>
      <c r="J17" s="47"/>
      <c r="K17" s="47"/>
      <c r="L17" s="54"/>
      <c r="M17" s="28"/>
      <c r="N17" s="29"/>
    </row>
    <row r="18" spans="2:14" ht="20.100000000000001" customHeight="1" x14ac:dyDescent="0.25">
      <c r="B18" s="27" t="s">
        <v>3</v>
      </c>
      <c r="C18" s="134"/>
      <c r="D18" s="135"/>
      <c r="E18" s="135"/>
      <c r="F18" s="135"/>
      <c r="G18" s="135"/>
      <c r="H18" s="135"/>
      <c r="I18" s="135"/>
      <c r="J18" s="135"/>
      <c r="K18" s="135"/>
      <c r="L18" s="136"/>
      <c r="M18" s="30"/>
      <c r="N18" s="31"/>
    </row>
    <row r="19" spans="2:14" ht="20.100000000000001" customHeight="1" x14ac:dyDescent="0.25">
      <c r="B19" s="27" t="s">
        <v>4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32"/>
      <c r="N19" s="33"/>
    </row>
    <row r="20" spans="2:14" ht="20.100000000000001" customHeight="1" x14ac:dyDescent="0.25">
      <c r="B20" s="27" t="s">
        <v>5</v>
      </c>
      <c r="C20" s="48"/>
      <c r="D20" s="49"/>
      <c r="E20" s="49"/>
      <c r="F20" s="49"/>
      <c r="G20" s="49"/>
      <c r="H20" s="49"/>
      <c r="I20" s="49"/>
      <c r="J20" s="49"/>
      <c r="K20" s="49"/>
      <c r="L20" s="55"/>
      <c r="M20" s="30"/>
      <c r="N20" s="31"/>
    </row>
    <row r="21" spans="2:14" ht="20.100000000000001" customHeight="1" x14ac:dyDescent="0.25">
      <c r="B21" s="27" t="s">
        <v>6</v>
      </c>
      <c r="C21" s="32"/>
      <c r="D21" s="37"/>
      <c r="E21" s="37"/>
      <c r="F21" s="37"/>
      <c r="G21" s="37"/>
      <c r="H21" s="37"/>
      <c r="I21" s="37"/>
      <c r="J21" s="37"/>
      <c r="K21" s="37"/>
      <c r="L21" s="38"/>
      <c r="M21" s="32"/>
      <c r="N21" s="33"/>
    </row>
    <row r="22" spans="2:14" ht="20.100000000000001" customHeight="1" x14ac:dyDescent="0.25">
      <c r="B22" s="27" t="s">
        <v>7</v>
      </c>
      <c r="C22" s="30"/>
      <c r="D22" s="39"/>
      <c r="E22" s="39"/>
      <c r="F22" s="39"/>
      <c r="G22" s="39"/>
      <c r="H22" s="39"/>
      <c r="I22" s="39"/>
      <c r="J22" s="39"/>
      <c r="K22" s="39"/>
      <c r="L22" s="40"/>
      <c r="M22" s="30"/>
      <c r="N22" s="31"/>
    </row>
    <row r="23" spans="2:14" ht="20.100000000000001" customHeight="1" x14ac:dyDescent="0.25">
      <c r="B23" s="27" t="s">
        <v>8</v>
      </c>
      <c r="C23" s="32"/>
      <c r="D23" s="37"/>
      <c r="E23" s="37"/>
      <c r="F23" s="37"/>
      <c r="G23" s="37"/>
      <c r="H23" s="37"/>
      <c r="I23" s="37"/>
      <c r="J23" s="37"/>
      <c r="K23" s="37"/>
      <c r="L23" s="38"/>
      <c r="M23" s="32"/>
      <c r="N23" s="33"/>
    </row>
    <row r="24" spans="2:14" ht="20.100000000000001" customHeight="1" x14ac:dyDescent="0.25">
      <c r="B24" s="34" t="s">
        <v>9</v>
      </c>
      <c r="C24" s="35"/>
      <c r="D24" s="41"/>
      <c r="E24" s="41"/>
      <c r="F24" s="41"/>
      <c r="G24" s="41"/>
      <c r="H24" s="41"/>
      <c r="I24" s="41"/>
      <c r="J24" s="41"/>
      <c r="K24" s="41"/>
      <c r="L24" s="42"/>
      <c r="M24" s="35"/>
      <c r="N24" s="36"/>
    </row>
    <row r="25" spans="2:14" ht="30" customHeight="1" x14ac:dyDescent="0.25">
      <c r="B25" s="6"/>
    </row>
    <row r="26" spans="2:14" ht="39.950000000000003" customHeight="1" x14ac:dyDescent="0.25">
      <c r="C26" s="177" t="s">
        <v>42</v>
      </c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9"/>
    </row>
    <row r="27" spans="2:14" ht="20.100000000000001" customHeight="1" thickBot="1" x14ac:dyDescent="0.3">
      <c r="C27" s="24">
        <v>1</v>
      </c>
      <c r="D27" s="25">
        <v>2</v>
      </c>
      <c r="E27" s="25">
        <v>3</v>
      </c>
      <c r="F27" s="25">
        <v>4</v>
      </c>
      <c r="G27" s="25">
        <v>5</v>
      </c>
      <c r="H27" s="25">
        <v>6</v>
      </c>
      <c r="I27" s="25">
        <v>7</v>
      </c>
      <c r="J27" s="25">
        <v>8</v>
      </c>
      <c r="K27" s="25">
        <v>9</v>
      </c>
      <c r="L27" s="25">
        <v>10</v>
      </c>
      <c r="M27" s="25">
        <v>11</v>
      </c>
      <c r="N27" s="26">
        <v>12</v>
      </c>
    </row>
    <row r="28" spans="2:14" ht="20.100000000000001" customHeight="1" thickTop="1" x14ac:dyDescent="0.25">
      <c r="B28" s="43" t="s">
        <v>2</v>
      </c>
      <c r="C28" s="151" t="str">
        <f>IF(OR(C17="",C6=""),"",C17-C6)</f>
        <v/>
      </c>
      <c r="D28" s="152" t="str">
        <f t="shared" ref="D28:L29" si="0">IF(OR(D17="",D6=""),"",D17-D6)</f>
        <v/>
      </c>
      <c r="E28" s="152" t="str">
        <f t="shared" si="0"/>
        <v/>
      </c>
      <c r="F28" s="152" t="str">
        <f t="shared" si="0"/>
        <v/>
      </c>
      <c r="G28" s="152" t="str">
        <f t="shared" si="0"/>
        <v/>
      </c>
      <c r="H28" s="152" t="str">
        <f t="shared" si="0"/>
        <v/>
      </c>
      <c r="I28" s="152" t="str">
        <f t="shared" si="0"/>
        <v/>
      </c>
      <c r="J28" s="152" t="str">
        <f t="shared" si="0"/>
        <v/>
      </c>
      <c r="K28" s="152" t="str">
        <f t="shared" si="0"/>
        <v/>
      </c>
      <c r="L28" s="153" t="str">
        <f t="shared" si="0"/>
        <v/>
      </c>
      <c r="M28" s="44"/>
      <c r="N28" s="29"/>
    </row>
    <row r="29" spans="2:14" ht="20.100000000000001" customHeight="1" x14ac:dyDescent="0.25">
      <c r="B29" s="43" t="s">
        <v>3</v>
      </c>
      <c r="C29" s="154" t="str">
        <f>IF(OR(C18="",C7=""),"",C18-C7)</f>
        <v/>
      </c>
      <c r="D29" s="155" t="str">
        <f t="shared" si="0"/>
        <v/>
      </c>
      <c r="E29" s="155" t="str">
        <f t="shared" si="0"/>
        <v/>
      </c>
      <c r="F29" s="155" t="str">
        <f t="shared" si="0"/>
        <v/>
      </c>
      <c r="G29" s="155" t="str">
        <f t="shared" si="0"/>
        <v/>
      </c>
      <c r="H29" s="155" t="str">
        <f t="shared" si="0"/>
        <v/>
      </c>
      <c r="I29" s="155" t="str">
        <f t="shared" si="0"/>
        <v/>
      </c>
      <c r="J29" s="155" t="str">
        <f t="shared" si="0"/>
        <v/>
      </c>
      <c r="K29" s="155" t="str">
        <f t="shared" si="0"/>
        <v/>
      </c>
      <c r="L29" s="156" t="str">
        <f t="shared" si="0"/>
        <v/>
      </c>
      <c r="M29" s="30"/>
      <c r="N29" s="31"/>
    </row>
    <row r="30" spans="2:14" ht="20.100000000000001" customHeight="1" x14ac:dyDescent="0.25">
      <c r="B30" s="27" t="s">
        <v>4</v>
      </c>
      <c r="C30" s="157" t="str">
        <f>IF(OR(C19="",C8=""),"",C19-C8)</f>
        <v/>
      </c>
      <c r="D30" s="158" t="str">
        <f t="shared" ref="D30:L30" si="1">IF(OR(D19="",D8=""),"",D19-D8)</f>
        <v/>
      </c>
      <c r="E30" s="158" t="str">
        <f t="shared" si="1"/>
        <v/>
      </c>
      <c r="F30" s="158" t="str">
        <f t="shared" si="1"/>
        <v/>
      </c>
      <c r="G30" s="158" t="str">
        <f t="shared" si="1"/>
        <v/>
      </c>
      <c r="H30" s="158" t="str">
        <f t="shared" si="1"/>
        <v/>
      </c>
      <c r="I30" s="158" t="str">
        <f t="shared" si="1"/>
        <v/>
      </c>
      <c r="J30" s="158" t="str">
        <f t="shared" si="1"/>
        <v/>
      </c>
      <c r="K30" s="158" t="str">
        <f t="shared" si="1"/>
        <v/>
      </c>
      <c r="L30" s="159" t="str">
        <f t="shared" si="1"/>
        <v/>
      </c>
      <c r="M30" s="32"/>
      <c r="N30" s="33"/>
    </row>
    <row r="31" spans="2:14" ht="20.100000000000001" customHeight="1" x14ac:dyDescent="0.25">
      <c r="B31" s="27" t="s">
        <v>5</v>
      </c>
      <c r="C31" s="160" t="str">
        <f>IF(OR(C20="",C9=""),"",C20-C9)</f>
        <v/>
      </c>
      <c r="D31" s="161" t="str">
        <f t="shared" ref="D31:L31" si="2">IF(OR(D20="",D9=""),"",D20-D9)</f>
        <v/>
      </c>
      <c r="E31" s="161" t="str">
        <f t="shared" si="2"/>
        <v/>
      </c>
      <c r="F31" s="161" t="str">
        <f t="shared" si="2"/>
        <v/>
      </c>
      <c r="G31" s="161" t="str">
        <f t="shared" si="2"/>
        <v/>
      </c>
      <c r="H31" s="161" t="str">
        <f t="shared" si="2"/>
        <v/>
      </c>
      <c r="I31" s="161" t="str">
        <f t="shared" si="2"/>
        <v/>
      </c>
      <c r="J31" s="161" t="str">
        <f t="shared" si="2"/>
        <v/>
      </c>
      <c r="K31" s="161" t="str">
        <f t="shared" si="2"/>
        <v/>
      </c>
      <c r="L31" s="162" t="str">
        <f t="shared" si="2"/>
        <v/>
      </c>
      <c r="M31" s="30"/>
      <c r="N31" s="31"/>
    </row>
    <row r="32" spans="2:14" ht="20.100000000000001" customHeight="1" x14ac:dyDescent="0.25">
      <c r="B32" s="27" t="s">
        <v>6</v>
      </c>
      <c r="C32" s="32"/>
      <c r="D32" s="37"/>
      <c r="E32" s="37"/>
      <c r="F32" s="37"/>
      <c r="G32" s="37"/>
      <c r="H32" s="37"/>
      <c r="I32" s="37"/>
      <c r="J32" s="37"/>
      <c r="K32" s="37"/>
      <c r="L32" s="38"/>
      <c r="M32" s="32"/>
      <c r="N32" s="33"/>
    </row>
    <row r="33" spans="2:14" ht="20.100000000000001" customHeight="1" x14ac:dyDescent="0.25">
      <c r="B33" s="27" t="s">
        <v>7</v>
      </c>
      <c r="C33" s="30"/>
      <c r="D33" s="39"/>
      <c r="E33" s="39"/>
      <c r="F33" s="39"/>
      <c r="G33" s="39"/>
      <c r="H33" s="39"/>
      <c r="I33" s="39"/>
      <c r="J33" s="39"/>
      <c r="K33" s="39"/>
      <c r="L33" s="40"/>
      <c r="M33" s="30"/>
      <c r="N33" s="31"/>
    </row>
    <row r="34" spans="2:14" ht="20.100000000000001" customHeight="1" x14ac:dyDescent="0.25">
      <c r="B34" s="27" t="s">
        <v>8</v>
      </c>
      <c r="C34" s="32"/>
      <c r="D34" s="37"/>
      <c r="E34" s="37"/>
      <c r="F34" s="37"/>
      <c r="G34" s="37"/>
      <c r="H34" s="37"/>
      <c r="I34" s="37"/>
      <c r="J34" s="37"/>
      <c r="K34" s="37"/>
      <c r="L34" s="38"/>
      <c r="M34" s="32"/>
      <c r="N34" s="33"/>
    </row>
    <row r="35" spans="2:14" ht="20.100000000000001" customHeight="1" x14ac:dyDescent="0.25">
      <c r="B35" s="34" t="s">
        <v>9</v>
      </c>
      <c r="C35" s="35"/>
      <c r="D35" s="41"/>
      <c r="E35" s="41"/>
      <c r="F35" s="41"/>
      <c r="G35" s="41"/>
      <c r="H35" s="41"/>
      <c r="I35" s="41"/>
      <c r="J35" s="41"/>
      <c r="K35" s="41"/>
      <c r="L35" s="42"/>
      <c r="M35" s="35"/>
      <c r="N35" s="36"/>
    </row>
    <row r="36" spans="2:14" ht="20.100000000000001" customHeight="1" x14ac:dyDescent="0.25"/>
    <row r="37" spans="2:14" ht="60" customHeight="1" x14ac:dyDescent="0.25"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</row>
  </sheetData>
  <sheetProtection algorithmName="SHA-512" hashValue="ABz5cD0YJbCuB+hZgGVcz/xgLI5RCq6I4q5PmxbhoTphXR8j0BDFsFaWnQSANpGiQn05bp9hF1ypU4xJmRBwIA==" saltValue="8Bjv3er6wVWR8863H94Oiw==" spinCount="100000" sheet="1" objects="1" scenarios="1"/>
  <mergeCells count="5">
    <mergeCell ref="C2:N2"/>
    <mergeCell ref="C37:N37"/>
    <mergeCell ref="C4:N4"/>
    <mergeCell ref="C15:N15"/>
    <mergeCell ref="C26:N26"/>
  </mergeCells>
  <pageMargins left="0.7" right="0.7" top="0.75" bottom="0.75" header="0.3" footer="0.3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REV CTRL</vt:lpstr>
      <vt:lpstr>Results</vt:lpstr>
      <vt:lpstr>LV OD Calc</vt:lpstr>
      <vt:lpstr>HV OD Calc</vt:lpstr>
      <vt:lpstr>Results!_10uL_Values</vt:lpstr>
      <vt:lpstr>Results!_10uL_Values_1</vt:lpstr>
      <vt:lpstr>Results!_10uL_Values_2</vt:lpstr>
      <vt:lpstr>Results!_2uL_Values_1</vt:lpstr>
      <vt:lpstr>Results!_300uL_Values</vt:lpstr>
      <vt:lpstr>Results!_300uL_Values_1</vt:lpstr>
      <vt:lpstr>'HV OD Calc'!Print_Area</vt:lpstr>
      <vt:lpstr>'LV OD Calc'!Print_Area</vt:lpstr>
      <vt:lpstr>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smith_e</dc:creator>
  <cp:lastModifiedBy>Omar Zerba</cp:lastModifiedBy>
  <cp:lastPrinted>2023-03-16T20:46:58Z</cp:lastPrinted>
  <dcterms:created xsi:type="dcterms:W3CDTF">2014-04-11T17:51:10Z</dcterms:created>
  <dcterms:modified xsi:type="dcterms:W3CDTF">2026-04-22T15:36:47Z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C_CF_SC">
    <vt:lpwstr>E</vt:lpwstr>
  </property>
  <property fmtid="{D5CDD505-2E9C-101B-9397-08002B2CF9AE}" pid="3" name="MC_EffectiveDate">
    <vt:lpwstr/>
  </property>
  <property fmtid="{D5CDD505-2E9C-101B-9397-08002B2CF9AE}" pid="4" name="MC_CF_RoHS">
    <vt:lpwstr>00-Not Applicable</vt:lpwstr>
  </property>
  <property fmtid="{D5CDD505-2E9C-101B-9397-08002B2CF9AE}" pid="5" name="MC_ReleaseDate">
    <vt:lpwstr/>
  </property>
  <property fmtid="{D5CDD505-2E9C-101B-9397-08002B2CF9AE}" pid="6" name="MC_Revision">
    <vt:lpwstr>C</vt:lpwstr>
  </property>
  <property fmtid="{D5CDD505-2E9C-101B-9397-08002B2CF9AE}" pid="7" name="MC_ExpirationDate">
    <vt:lpwstr/>
  </property>
  <property fmtid="{D5CDD505-2E9C-101B-9397-08002B2CF9AE}" pid="8" name="MC_CreatedDate">
    <vt:lpwstr>29 Feb 2024</vt:lpwstr>
  </property>
  <property fmtid="{D5CDD505-2E9C-101B-9397-08002B2CF9AE}" pid="9" name="MC_CF_Template-D365">
    <vt:lpwstr>RefDocument</vt:lpwstr>
  </property>
  <property fmtid="{D5CDD505-2E9C-101B-9397-08002B2CF9AE}" pid="10" name="MC_Status">
    <vt:lpwstr>Draft</vt:lpwstr>
  </property>
  <property fmtid="{D5CDD505-2E9C-101B-9397-08002B2CF9AE}" pid="11" name="MC_NextReviewDate">
    <vt:lpwstr/>
  </property>
  <property fmtid="{D5CDD505-2E9C-101B-9397-08002B2CF9AE}" pid="12" name="MC_Owner">
    <vt:lpwstr>MORRIS_D</vt:lpwstr>
  </property>
  <property fmtid="{D5CDD505-2E9C-101B-9397-08002B2CF9AE}" pid="13" name="MC_Title">
    <vt:lpwstr>VOLUME VERIFICATION, I-PROBES</vt:lpwstr>
  </property>
  <property fmtid="{D5CDD505-2E9C-101B-9397-08002B2CF9AE}" pid="14" name="MC_CF_Unit of Measure">
    <vt:lpwstr>EA</vt:lpwstr>
  </property>
  <property fmtid="{D5CDD505-2E9C-101B-9397-08002B2CF9AE}" pid="15" name="MC_Notes">
    <vt:lpwstr>Spreadsheet is password protected.
Password: Hamilton@dm1n
Rev history is in a hidden tab.</vt:lpwstr>
  </property>
  <property fmtid="{D5CDD505-2E9C-101B-9397-08002B2CF9AE}" pid="16" name="MC_Number">
    <vt:lpwstr>6604526-01</vt:lpwstr>
  </property>
  <property fmtid="{D5CDD505-2E9C-101B-9397-08002B2CF9AE}" pid="17" name="MC_Author">
    <vt:lpwstr>MORRIS_D</vt:lpwstr>
  </property>
  <property fmtid="{D5CDD505-2E9C-101B-9397-08002B2CF9AE}" pid="18" name="MC_Vault">
    <vt:lpwstr>RNO-MFG-DFT</vt:lpwstr>
  </property>
</Properties>
</file>